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Override PartName="/xl/commentsmeta5" ContentType="application/binary"/>
  <Override PartName="/xl/commentsmeta6" ContentType="application/binary"/>
  <Override PartName="/xl/commentsmeta7" ContentType="application/binary"/>
  <Override PartName="/xl/commentsmeta8" ContentType="application/binary"/>
  <Override PartName="/xl/commentsmeta9" ContentType="application/binary"/>
  <Override PartName="/xl/commentsmeta10" ContentType="application/binary"/>
  <Override PartName="/xl/commentsmeta11" ContentType="application/binary"/>
  <Override PartName="/xl/commentsmeta12" ContentType="application/binary"/>
  <Override PartName="/xl/commentsmeta13" ContentType="application/binary"/>
  <Override PartName="/xl/commentsmeta14" ContentType="application/binary"/>
  <Override PartName="/xl/commentsmeta15" ContentType="application/binary"/>
  <Override PartName="/xl/commentsmeta16" ContentType="application/binary"/>
  <Override PartName="/xl/commentsmeta17" ContentType="application/binary"/>
  <Override PartName="/xl/commentsmeta18"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renduskeskus-my.sharepoint.com/personal/tiit_terik_arenduskeskused_ee/Documents/Töölaud/"/>
    </mc:Choice>
  </mc:AlternateContent>
  <xr:revisionPtr revIDLastSave="71" documentId="11_976B0FFD9F124D6D7B106047437EE055212E6BAE" xr6:coauthVersionLast="47" xr6:coauthVersionMax="47" xr10:uidLastSave="{A008155D-24C7-483C-B38E-C7CC4AB82C0A}"/>
  <bookViews>
    <workbookView xWindow="-110" yWindow="-110" windowWidth="19420" windowHeight="10300" firstSheet="14" activeTab="19" xr2:uid="{00000000-000D-0000-FFFF-FFFF00000000}"/>
  </bookViews>
  <sheets>
    <sheet name="2024-2029 prognoos eelarve jaot" sheetId="1" r:id="rId1"/>
    <sheet name="2024-2029 tegelik eelarve" sheetId="2" r:id="rId2"/>
    <sheet name="2026 aasta _koond" sheetId="3" r:id="rId3"/>
    <sheet name="Harju_2026" sheetId="4" r:id="rId4"/>
    <sheet name="Hiiu_2026" sheetId="5" r:id="rId5"/>
    <sheet name="Jõgeva_2026" sheetId="6" r:id="rId6"/>
    <sheet name="Ida-Viru_2026" sheetId="7" r:id="rId7"/>
    <sheet name="Järva_2026" sheetId="8" r:id="rId8"/>
    <sheet name="Lääne_2026" sheetId="9" r:id="rId9"/>
    <sheet name="Sheet1" sheetId="10" state="hidden" r:id="rId10"/>
    <sheet name="Lääne-Viru_2026" sheetId="11" r:id="rId11"/>
    <sheet name="Põlva_2026" sheetId="12" r:id="rId12"/>
    <sheet name="Pärnu_2026" sheetId="13" r:id="rId13"/>
    <sheet name="Rapla_2026" sheetId="14" r:id="rId14"/>
    <sheet name="Saare_2026" sheetId="15" r:id="rId15"/>
    <sheet name="Tartu_2026" sheetId="16" r:id="rId16"/>
    <sheet name="Valga_2026" sheetId="17" r:id="rId17"/>
    <sheet name="Viljandi_2026" sheetId="18" r:id="rId18"/>
    <sheet name="Võru_2026" sheetId="19" r:id="rId19"/>
    <sheet name="MTÜ_2026" sheetId="20" r:id="rId20"/>
  </sheets>
  <externalReferences>
    <externalReference r:id="rId2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5" roundtripDataChecksum="sZYRerh4tOc6VTZH2fY62Z+DDrSz2BF7MY8JpXN1aiM="/>
    </ext>
  </extLst>
</workbook>
</file>

<file path=xl/calcChain.xml><?xml version="1.0" encoding="utf-8"?>
<calcChain xmlns="http://schemas.openxmlformats.org/spreadsheetml/2006/main">
  <c r="C106" i="20" l="1"/>
  <c r="C101" i="20"/>
  <c r="AF49" i="3" s="1"/>
  <c r="C97" i="20"/>
  <c r="AF48" i="3" s="1"/>
  <c r="C92" i="20"/>
  <c r="C109" i="20" s="1"/>
  <c r="AF51" i="3" s="1"/>
  <c r="C86" i="20"/>
  <c r="C79" i="20"/>
  <c r="B79" i="20"/>
  <c r="AF36" i="3" s="1"/>
  <c r="B75" i="20"/>
  <c r="B74" i="20"/>
  <c r="C73" i="20"/>
  <c r="C72" i="20" s="1"/>
  <c r="B73" i="20"/>
  <c r="B72" i="20" s="1"/>
  <c r="C25" i="20"/>
  <c r="C55" i="20" s="1"/>
  <c r="AF25" i="3" s="1"/>
  <c r="C12" i="20"/>
  <c r="B12" i="20"/>
  <c r="AF9" i="3" s="1"/>
  <c r="B9" i="20"/>
  <c r="B6" i="20" s="1"/>
  <c r="B8" i="20"/>
  <c r="B7" i="20"/>
  <c r="C6" i="20"/>
  <c r="C5" i="20" s="1"/>
  <c r="C106" i="19"/>
  <c r="C101" i="19"/>
  <c r="AD49" i="3" s="1"/>
  <c r="C97" i="19"/>
  <c r="C92" i="19"/>
  <c r="AD47" i="3" s="1"/>
  <c r="C86" i="19"/>
  <c r="C79" i="19"/>
  <c r="B79" i="19"/>
  <c r="C73" i="19"/>
  <c r="AE35" i="3" s="1"/>
  <c r="CK26" i="2" s="1"/>
  <c r="B73" i="19"/>
  <c r="B72" i="19" s="1"/>
  <c r="C72" i="19"/>
  <c r="C51" i="19"/>
  <c r="C48" i="19"/>
  <c r="AD24" i="3" s="1"/>
  <c r="C44" i="19"/>
  <c r="C40" i="19"/>
  <c r="C34" i="19"/>
  <c r="C25" i="19"/>
  <c r="C55" i="19" s="1"/>
  <c r="C12" i="19"/>
  <c r="C6" i="19"/>
  <c r="C5" i="19" s="1"/>
  <c r="B6" i="19"/>
  <c r="B5" i="19" s="1"/>
  <c r="C106" i="18"/>
  <c r="AB50" i="3" s="1"/>
  <c r="C101" i="18"/>
  <c r="AB49" i="3" s="1"/>
  <c r="C97" i="18"/>
  <c r="C92" i="18"/>
  <c r="C109" i="18" s="1"/>
  <c r="AB51" i="3" s="1"/>
  <c r="C86" i="18"/>
  <c r="C79" i="18"/>
  <c r="C73" i="18"/>
  <c r="C72" i="18"/>
  <c r="B72" i="18"/>
  <c r="C51" i="18"/>
  <c r="C48" i="18" s="1"/>
  <c r="C44" i="18"/>
  <c r="C40" i="18"/>
  <c r="C34" i="18"/>
  <c r="AB21" i="3" s="1"/>
  <c r="C25" i="18"/>
  <c r="B18" i="18"/>
  <c r="C12" i="18"/>
  <c r="AC9" i="3" s="1"/>
  <c r="CE9" i="2" s="1"/>
  <c r="C6" i="18"/>
  <c r="C5" i="18" s="1"/>
  <c r="B5" i="18"/>
  <c r="B21" i="18" s="1"/>
  <c r="AB13" i="3" s="1"/>
  <c r="C112" i="17"/>
  <c r="Z51" i="3" s="1"/>
  <c r="C109" i="17"/>
  <c r="C104" i="17"/>
  <c r="C100" i="17"/>
  <c r="C97" i="17"/>
  <c r="Z47" i="3" s="1"/>
  <c r="C91" i="17"/>
  <c r="C84" i="17"/>
  <c r="B84" i="17"/>
  <c r="B77" i="17" s="1"/>
  <c r="C78" i="17"/>
  <c r="C77" i="17" s="1"/>
  <c r="B78" i="17"/>
  <c r="C55" i="17"/>
  <c r="C51" i="17" s="1"/>
  <c r="Z24" i="3" s="1"/>
  <c r="C46" i="17"/>
  <c r="C60" i="17" s="1"/>
  <c r="Z25" i="3" s="1"/>
  <c r="C40" i="17"/>
  <c r="C34" i="17"/>
  <c r="C25" i="17"/>
  <c r="C12" i="17"/>
  <c r="B12" i="17"/>
  <c r="C6" i="17"/>
  <c r="C5" i="17" s="1"/>
  <c r="B6" i="17"/>
  <c r="B5" i="17" s="1"/>
  <c r="C106" i="16"/>
  <c r="X50" i="3" s="1"/>
  <c r="C101" i="16"/>
  <c r="C97" i="16"/>
  <c r="C92" i="16"/>
  <c r="C86" i="16"/>
  <c r="C79" i="16"/>
  <c r="B76" i="16"/>
  <c r="B73" i="16" s="1"/>
  <c r="C73" i="16"/>
  <c r="C72" i="16" s="1"/>
  <c r="C51" i="16"/>
  <c r="C48" i="16" s="1"/>
  <c r="X24" i="3" s="1"/>
  <c r="C44" i="16"/>
  <c r="C40" i="16"/>
  <c r="C34" i="16"/>
  <c r="C25" i="16"/>
  <c r="C12" i="16"/>
  <c r="C8" i="16"/>
  <c r="B8" i="16"/>
  <c r="C7" i="16"/>
  <c r="C6" i="16" s="1"/>
  <c r="B7" i="16"/>
  <c r="B6" i="16" s="1"/>
  <c r="C109" i="15"/>
  <c r="V50" i="3" s="1"/>
  <c r="C104" i="15"/>
  <c r="V49" i="3" s="1"/>
  <c r="C97" i="15"/>
  <c r="V48" i="3" s="1"/>
  <c r="C92" i="15"/>
  <c r="C112" i="15" s="1"/>
  <c r="V51" i="3" s="1"/>
  <c r="C86" i="15"/>
  <c r="C79" i="15"/>
  <c r="C73" i="15"/>
  <c r="C72" i="15" s="1"/>
  <c r="B73" i="15"/>
  <c r="B72" i="15"/>
  <c r="V34" i="3" s="1"/>
  <c r="C51" i="15"/>
  <c r="C48" i="15"/>
  <c r="V24" i="3" s="1"/>
  <c r="C44" i="15"/>
  <c r="C40" i="15"/>
  <c r="V22" i="3" s="1"/>
  <c r="C34" i="15"/>
  <c r="V21" i="3" s="1"/>
  <c r="C25" i="15"/>
  <c r="V20" i="3" s="1"/>
  <c r="C12" i="15"/>
  <c r="W9" i="3" s="1"/>
  <c r="BM9" i="2" s="1"/>
  <c r="C6" i="15"/>
  <c r="B6" i="15"/>
  <c r="V8" i="3" s="1"/>
  <c r="C112" i="14"/>
  <c r="C110" i="14"/>
  <c r="B86" i="14" s="1"/>
  <c r="T38" i="3" s="1"/>
  <c r="C107" i="14"/>
  <c r="C102" i="14"/>
  <c r="C97" i="14"/>
  <c r="C92" i="14"/>
  <c r="T47" i="3" s="1"/>
  <c r="C86" i="14"/>
  <c r="C79" i="14"/>
  <c r="B79" i="14"/>
  <c r="A79" i="14"/>
  <c r="C73" i="14"/>
  <c r="U35" i="3" s="1"/>
  <c r="BG26" i="2" s="1"/>
  <c r="B73" i="14"/>
  <c r="B72" i="14" s="1"/>
  <c r="A73" i="14"/>
  <c r="C72" i="14"/>
  <c r="C51" i="14"/>
  <c r="C48" i="14"/>
  <c r="C44" i="14"/>
  <c r="C40" i="14"/>
  <c r="C34" i="14"/>
  <c r="C25" i="14"/>
  <c r="C55" i="14" s="1"/>
  <c r="C12" i="14"/>
  <c r="B12" i="14"/>
  <c r="C6" i="14"/>
  <c r="B6" i="14"/>
  <c r="T8" i="3" s="1"/>
  <c r="C5" i="14"/>
  <c r="B5" i="14"/>
  <c r="C100" i="13"/>
  <c r="B79" i="13"/>
  <c r="R40" i="3" s="1"/>
  <c r="R43" i="3" s="1"/>
  <c r="B77" i="13"/>
  <c r="B72" i="13"/>
  <c r="C44" i="13"/>
  <c r="R23" i="3" s="1"/>
  <c r="C40" i="13"/>
  <c r="C34" i="13"/>
  <c r="B20" i="13"/>
  <c r="R12" i="3" s="1"/>
  <c r="B19" i="13"/>
  <c r="B18" i="13" s="1"/>
  <c r="R10" i="3" s="1"/>
  <c r="B5" i="13"/>
  <c r="R7" i="3" s="1"/>
  <c r="C109" i="12"/>
  <c r="C106" i="12"/>
  <c r="C101" i="12"/>
  <c r="C97" i="12"/>
  <c r="C92" i="12"/>
  <c r="C86" i="12"/>
  <c r="B85" i="12"/>
  <c r="P37" i="3" s="1"/>
  <c r="C79" i="12"/>
  <c r="C73" i="12"/>
  <c r="Q35" i="3" s="1"/>
  <c r="AT26" i="2" s="1"/>
  <c r="C51" i="12"/>
  <c r="C48" i="12"/>
  <c r="C44" i="12"/>
  <c r="C40" i="12"/>
  <c r="C34" i="12"/>
  <c r="C25" i="12"/>
  <c r="C55" i="12" s="1"/>
  <c r="B21" i="12"/>
  <c r="P13" i="3" s="1"/>
  <c r="B18" i="12"/>
  <c r="C12" i="12"/>
  <c r="C6" i="12"/>
  <c r="C5" i="12" s="1"/>
  <c r="C106" i="11"/>
  <c r="C101" i="11"/>
  <c r="C97" i="11"/>
  <c r="N48" i="3" s="1"/>
  <c r="C92" i="11"/>
  <c r="C109" i="11" s="1"/>
  <c r="N51" i="3" s="1"/>
  <c r="B88" i="11"/>
  <c r="N40" i="3" s="1"/>
  <c r="C86" i="11"/>
  <c r="B85" i="11"/>
  <c r="N37" i="3" s="1"/>
  <c r="C79" i="11"/>
  <c r="C72" i="11" s="1"/>
  <c r="C73" i="11"/>
  <c r="B72" i="11"/>
  <c r="C51" i="11"/>
  <c r="C48" i="11"/>
  <c r="C44" i="11"/>
  <c r="C55" i="11" s="1"/>
  <c r="N25" i="3" s="1"/>
  <c r="C25" i="11"/>
  <c r="C12" i="11"/>
  <c r="C6" i="11"/>
  <c r="C5" i="11"/>
  <c r="B5" i="11"/>
  <c r="C108" i="9"/>
  <c r="C111" i="9" s="1"/>
  <c r="C103" i="9"/>
  <c r="C99" i="9"/>
  <c r="C94" i="9"/>
  <c r="C88" i="9"/>
  <c r="B87" i="9"/>
  <c r="L37" i="3" s="1"/>
  <c r="C81" i="9"/>
  <c r="M36" i="3" s="1"/>
  <c r="AH27" i="2" s="1"/>
  <c r="B81" i="9"/>
  <c r="C75" i="9"/>
  <c r="B75" i="9"/>
  <c r="B74" i="9"/>
  <c r="B90" i="9" s="1"/>
  <c r="L40" i="3" s="1"/>
  <c r="C53" i="9"/>
  <c r="C50" i="9"/>
  <c r="C46" i="9"/>
  <c r="L23" i="3" s="1"/>
  <c r="C40" i="9"/>
  <c r="C34" i="9"/>
  <c r="L21" i="3" s="1"/>
  <c r="C25" i="9"/>
  <c r="L20" i="3" s="1"/>
  <c r="C12" i="9"/>
  <c r="B12" i="9"/>
  <c r="L9" i="3" s="1"/>
  <c r="C6" i="9"/>
  <c r="M8" i="3" s="1"/>
  <c r="B6" i="9"/>
  <c r="B5" i="9"/>
  <c r="C114" i="8"/>
  <c r="C109" i="8"/>
  <c r="C101" i="8"/>
  <c r="J48" i="3" s="1"/>
  <c r="C96" i="8"/>
  <c r="C117" i="8" s="1"/>
  <c r="J51" i="3" s="1"/>
  <c r="C90" i="8"/>
  <c r="B89" i="8"/>
  <c r="J37" i="3" s="1"/>
  <c r="C83" i="8"/>
  <c r="K36" i="3" s="1"/>
  <c r="AB27" i="2" s="1"/>
  <c r="C77" i="8"/>
  <c r="C76" i="8" s="1"/>
  <c r="B76" i="8"/>
  <c r="B92" i="8" s="1"/>
  <c r="J40" i="3" s="1"/>
  <c r="J42" i="3" s="1"/>
  <c r="C55" i="8"/>
  <c r="C52" i="8" s="1"/>
  <c r="J24" i="3" s="1"/>
  <c r="C46" i="8"/>
  <c r="C42" i="8"/>
  <c r="C34" i="8"/>
  <c r="J21" i="3" s="1"/>
  <c r="C25" i="8"/>
  <c r="B21" i="8"/>
  <c r="J13" i="3" s="1"/>
  <c r="B18" i="8"/>
  <c r="B20" i="8" s="1"/>
  <c r="J12" i="3" s="1"/>
  <c r="J16" i="3" s="1"/>
  <c r="C12" i="8"/>
  <c r="K9" i="3" s="1"/>
  <c r="AB9" i="2" s="1"/>
  <c r="C6" i="8"/>
  <c r="C5" i="8" s="1"/>
  <c r="B5" i="8"/>
  <c r="C110" i="7"/>
  <c r="C105" i="7"/>
  <c r="C100" i="7"/>
  <c r="F49" i="3" s="1"/>
  <c r="C96" i="7"/>
  <c r="F48" i="3" s="1"/>
  <c r="C91" i="7"/>
  <c r="C85" i="7"/>
  <c r="B84" i="7"/>
  <c r="F37" i="3" s="1"/>
  <c r="C78" i="7"/>
  <c r="G36" i="3" s="1"/>
  <c r="P27" i="2" s="1"/>
  <c r="C70" i="7"/>
  <c r="G35" i="3" s="1"/>
  <c r="P26" i="2" s="1"/>
  <c r="C69" i="7"/>
  <c r="C84" i="7" s="1"/>
  <c r="B69" i="7"/>
  <c r="C48" i="7"/>
  <c r="C45" i="7"/>
  <c r="F24" i="3" s="1"/>
  <c r="C41" i="7"/>
  <c r="C37" i="7"/>
  <c r="C34" i="7"/>
  <c r="C25" i="7"/>
  <c r="C52" i="7" s="1"/>
  <c r="B21" i="7"/>
  <c r="B18" i="7"/>
  <c r="C12" i="7"/>
  <c r="C6" i="7"/>
  <c r="C5" i="7" s="1"/>
  <c r="B5" i="7"/>
  <c r="C106" i="6"/>
  <c r="C101" i="6"/>
  <c r="H49" i="3" s="1"/>
  <c r="C97" i="6"/>
  <c r="H48" i="3" s="1"/>
  <c r="C92" i="6"/>
  <c r="C109" i="6" s="1"/>
  <c r="H51" i="3" s="1"/>
  <c r="C86" i="6"/>
  <c r="C79" i="6"/>
  <c r="B79" i="6"/>
  <c r="C73" i="6"/>
  <c r="B73" i="6"/>
  <c r="B72" i="6" s="1"/>
  <c r="C72" i="6"/>
  <c r="I34" i="3" s="1"/>
  <c r="C55" i="6"/>
  <c r="H25" i="3" s="1"/>
  <c r="C51" i="6"/>
  <c r="C48" i="6"/>
  <c r="C44" i="6"/>
  <c r="C40" i="6"/>
  <c r="C34" i="6"/>
  <c r="C25" i="6"/>
  <c r="C12" i="6"/>
  <c r="B12" i="6"/>
  <c r="C6" i="6"/>
  <c r="C5" i="6" s="1"/>
  <c r="B6" i="6"/>
  <c r="H8" i="3" s="1"/>
  <c r="C107" i="5"/>
  <c r="C102" i="5"/>
  <c r="D49" i="3" s="1"/>
  <c r="C93" i="5"/>
  <c r="D47" i="3" s="1"/>
  <c r="C87" i="5"/>
  <c r="C80" i="5"/>
  <c r="C74" i="5"/>
  <c r="C73" i="5" s="1"/>
  <c r="B73" i="5"/>
  <c r="B86" i="5" s="1"/>
  <c r="C49" i="5"/>
  <c r="D24" i="3" s="1"/>
  <c r="C44" i="5"/>
  <c r="C40" i="5"/>
  <c r="C56" i="5" s="1"/>
  <c r="C34" i="5"/>
  <c r="C25" i="5"/>
  <c r="C12" i="5"/>
  <c r="C6" i="5"/>
  <c r="E8" i="3" s="1"/>
  <c r="B6" i="5"/>
  <c r="B5" i="5" s="1"/>
  <c r="C5" i="5"/>
  <c r="C112" i="4"/>
  <c r="B87" i="4" s="1"/>
  <c r="B38" i="3" s="1"/>
  <c r="C109" i="4"/>
  <c r="C104" i="4"/>
  <c r="C98" i="4"/>
  <c r="C93" i="4"/>
  <c r="B47" i="3" s="1"/>
  <c r="C87" i="4"/>
  <c r="B86" i="4"/>
  <c r="B37" i="3" s="1"/>
  <c r="C80" i="4"/>
  <c r="C73" i="4" s="1"/>
  <c r="C74" i="4"/>
  <c r="B73" i="4"/>
  <c r="B89" i="4" s="1"/>
  <c r="B40" i="3" s="1"/>
  <c r="C52" i="4"/>
  <c r="C49" i="4" s="1"/>
  <c r="B24" i="3" s="1"/>
  <c r="C44" i="4"/>
  <c r="C40" i="4"/>
  <c r="B22" i="3" s="1"/>
  <c r="C34" i="4"/>
  <c r="B21" i="3" s="1"/>
  <c r="C25" i="4"/>
  <c r="B20" i="3" s="1"/>
  <c r="B21" i="4"/>
  <c r="B13" i="3" s="1"/>
  <c r="B18" i="4"/>
  <c r="C12" i="4"/>
  <c r="C6" i="4"/>
  <c r="C5" i="4" s="1"/>
  <c r="B5" i="4"/>
  <c r="AG54" i="3"/>
  <c r="AF54" i="3"/>
  <c r="AE54" i="3"/>
  <c r="AD54" i="3"/>
  <c r="AC54" i="3"/>
  <c r="AB54" i="3"/>
  <c r="AA54" i="3"/>
  <c r="Z54" i="3"/>
  <c r="Y54" i="3"/>
  <c r="X54" i="3"/>
  <c r="W54" i="3"/>
  <c r="V54" i="3"/>
  <c r="U54" i="3"/>
  <c r="BG37" i="2" s="1"/>
  <c r="T54" i="3"/>
  <c r="S54" i="3"/>
  <c r="AZ37" i="2" s="1"/>
  <c r="R54" i="3"/>
  <c r="Q54" i="3"/>
  <c r="P54" i="3"/>
  <c r="O54" i="3"/>
  <c r="N54" i="3"/>
  <c r="M54" i="3"/>
  <c r="L54" i="3"/>
  <c r="K54" i="3"/>
  <c r="J54" i="3"/>
  <c r="I54" i="3"/>
  <c r="H54" i="3"/>
  <c r="G54" i="3"/>
  <c r="F54" i="3"/>
  <c r="E54" i="3"/>
  <c r="D54" i="3"/>
  <c r="C54" i="3"/>
  <c r="B54" i="3"/>
  <c r="AG53" i="3"/>
  <c r="AF53" i="3"/>
  <c r="AE53" i="3"/>
  <c r="CK36" i="2" s="1"/>
  <c r="AD53" i="3"/>
  <c r="AC53" i="3"/>
  <c r="CE36" i="2" s="1"/>
  <c r="AB53" i="3"/>
  <c r="AA53" i="3"/>
  <c r="Z53" i="3"/>
  <c r="Y53" i="3"/>
  <c r="X53" i="3"/>
  <c r="W53" i="3"/>
  <c r="V53" i="3"/>
  <c r="U53" i="3"/>
  <c r="T53" i="3"/>
  <c r="S53" i="3"/>
  <c r="R53" i="3"/>
  <c r="Q53" i="3"/>
  <c r="P53" i="3"/>
  <c r="O53" i="3"/>
  <c r="N53" i="3"/>
  <c r="M53" i="3"/>
  <c r="L53" i="3"/>
  <c r="K53" i="3"/>
  <c r="J53" i="3"/>
  <c r="I53" i="3"/>
  <c r="H53" i="3"/>
  <c r="G53" i="3"/>
  <c r="P36" i="2" s="1"/>
  <c r="F53" i="3"/>
  <c r="E53" i="3"/>
  <c r="J36" i="2" s="1"/>
  <c r="D53" i="3"/>
  <c r="C53" i="3"/>
  <c r="B53" i="3"/>
  <c r="T51" i="3"/>
  <c r="R51" i="3"/>
  <c r="P51" i="3"/>
  <c r="AF50" i="3"/>
  <c r="AD50" i="3"/>
  <c r="Z50" i="3"/>
  <c r="T50" i="3"/>
  <c r="R50" i="3"/>
  <c r="P50" i="3"/>
  <c r="N50" i="3"/>
  <c r="J50" i="3"/>
  <c r="H50" i="3"/>
  <c r="F50" i="3"/>
  <c r="D50" i="3"/>
  <c r="B50" i="3"/>
  <c r="Z49" i="3"/>
  <c r="X49" i="3"/>
  <c r="T49" i="3"/>
  <c r="R49" i="3"/>
  <c r="P49" i="3"/>
  <c r="N49" i="3"/>
  <c r="L49" i="3"/>
  <c r="J49" i="3"/>
  <c r="B49" i="3"/>
  <c r="AD48" i="3"/>
  <c r="AB48" i="3"/>
  <c r="Z48" i="3"/>
  <c r="X48" i="3"/>
  <c r="T48" i="3"/>
  <c r="R48" i="3"/>
  <c r="P48" i="3"/>
  <c r="L48" i="3"/>
  <c r="D48" i="3"/>
  <c r="B48" i="3"/>
  <c r="AF47" i="3"/>
  <c r="X47" i="3"/>
  <c r="R47" i="3"/>
  <c r="P47" i="3"/>
  <c r="N47" i="3"/>
  <c r="L47" i="3"/>
  <c r="J47" i="3"/>
  <c r="H47" i="3"/>
  <c r="F47" i="3"/>
  <c r="S43" i="3"/>
  <c r="S40" i="3"/>
  <c r="S42" i="3" s="1"/>
  <c r="AF39" i="3"/>
  <c r="AB39" i="3"/>
  <c r="Z39" i="3"/>
  <c r="X39" i="3"/>
  <c r="V39" i="3"/>
  <c r="R39" i="3"/>
  <c r="P39" i="3"/>
  <c r="N39" i="3"/>
  <c r="N43" i="3" s="1"/>
  <c r="J39" i="3"/>
  <c r="H39" i="3"/>
  <c r="D39" i="3"/>
  <c r="B39" i="3"/>
  <c r="AF38" i="3"/>
  <c r="AB38" i="3"/>
  <c r="Z38" i="3"/>
  <c r="X38" i="3"/>
  <c r="V38" i="3"/>
  <c r="R38" i="3"/>
  <c r="P38" i="3"/>
  <c r="N38" i="3"/>
  <c r="N42" i="3" s="1"/>
  <c r="J38" i="3"/>
  <c r="H38" i="3"/>
  <c r="F38" i="3"/>
  <c r="D38" i="3"/>
  <c r="S37" i="3"/>
  <c r="AZ28" i="2" s="1"/>
  <c r="R37" i="3"/>
  <c r="AG36" i="3"/>
  <c r="AE36" i="3"/>
  <c r="CK27" i="2" s="1"/>
  <c r="AD36" i="3"/>
  <c r="AC36" i="3"/>
  <c r="CE27" i="2" s="1"/>
  <c r="AB36" i="3"/>
  <c r="AA36" i="3"/>
  <c r="BY27" i="2" s="1"/>
  <c r="Y36" i="3"/>
  <c r="X36" i="3"/>
  <c r="W36" i="3"/>
  <c r="BM27" i="2" s="1"/>
  <c r="V36" i="3"/>
  <c r="U36" i="3"/>
  <c r="T36" i="3"/>
  <c r="S36" i="3"/>
  <c r="AZ27" i="2" s="1"/>
  <c r="R36" i="3"/>
  <c r="Q36" i="3"/>
  <c r="AT27" i="2" s="1"/>
  <c r="P36" i="3"/>
  <c r="O36" i="3"/>
  <c r="AN27" i="2" s="1"/>
  <c r="N36" i="3"/>
  <c r="L36" i="3"/>
  <c r="J36" i="3"/>
  <c r="I36" i="3"/>
  <c r="H36" i="3"/>
  <c r="F36" i="3"/>
  <c r="E36" i="3"/>
  <c r="J27" i="2" s="1"/>
  <c r="D36" i="3"/>
  <c r="C36" i="3"/>
  <c r="D27" i="2" s="1"/>
  <c r="B36" i="3"/>
  <c r="AG35" i="3"/>
  <c r="AC35" i="3"/>
  <c r="CE26" i="2" s="1"/>
  <c r="AB35" i="3"/>
  <c r="AA35" i="3"/>
  <c r="BY26" i="2" s="1"/>
  <c r="Z35" i="3"/>
  <c r="Y35" i="3"/>
  <c r="W35" i="3"/>
  <c r="V35" i="3"/>
  <c r="S35" i="3"/>
  <c r="R35" i="3"/>
  <c r="P35" i="3"/>
  <c r="O35" i="3"/>
  <c r="AN26" i="2" s="1"/>
  <c r="N35" i="3"/>
  <c r="M35" i="3"/>
  <c r="AH26" i="2" s="1"/>
  <c r="L35" i="3"/>
  <c r="K35" i="3"/>
  <c r="J35" i="3"/>
  <c r="I35" i="3"/>
  <c r="F35" i="3"/>
  <c r="E35" i="3"/>
  <c r="J26" i="2" s="1"/>
  <c r="D35" i="3"/>
  <c r="C35" i="3"/>
  <c r="AI35" i="3" s="1"/>
  <c r="B35" i="3"/>
  <c r="S34" i="3"/>
  <c r="S41" i="3" s="1"/>
  <c r="R34" i="3"/>
  <c r="P34" i="3"/>
  <c r="N34" i="3"/>
  <c r="N41" i="3" s="1"/>
  <c r="L34" i="3"/>
  <c r="L41" i="3" s="1"/>
  <c r="J34" i="3"/>
  <c r="F34" i="3"/>
  <c r="B34" i="3"/>
  <c r="AG27" i="3"/>
  <c r="CQ18" i="2" s="1"/>
  <c r="AF27" i="3"/>
  <c r="AE27" i="3"/>
  <c r="AD27" i="3"/>
  <c r="AC27" i="3"/>
  <c r="AB27" i="3"/>
  <c r="AA27" i="3"/>
  <c r="Z27" i="3"/>
  <c r="Y27" i="3"/>
  <c r="BS18" i="2" s="1"/>
  <c r="X27" i="3"/>
  <c r="W27" i="3"/>
  <c r="BM18" i="2" s="1"/>
  <c r="V27" i="3"/>
  <c r="U27" i="3"/>
  <c r="BG18" i="2" s="1"/>
  <c r="T27" i="3"/>
  <c r="S27" i="3"/>
  <c r="R27" i="3"/>
  <c r="Q27" i="3"/>
  <c r="AT18" i="2" s="1"/>
  <c r="P27" i="3"/>
  <c r="O27" i="3"/>
  <c r="N27" i="3"/>
  <c r="M27" i="3"/>
  <c r="AH18" i="2" s="1"/>
  <c r="L27" i="3"/>
  <c r="K27" i="3"/>
  <c r="AB18" i="2" s="1"/>
  <c r="J27" i="3"/>
  <c r="I27" i="3"/>
  <c r="V18" i="2" s="1"/>
  <c r="H27" i="3"/>
  <c r="G27" i="3"/>
  <c r="F27" i="3"/>
  <c r="E27" i="3"/>
  <c r="D27" i="3"/>
  <c r="C27" i="3"/>
  <c r="B27" i="3"/>
  <c r="J25" i="3"/>
  <c r="AF24" i="3"/>
  <c r="T24" i="3"/>
  <c r="R24" i="3"/>
  <c r="P24" i="3"/>
  <c r="N24" i="3"/>
  <c r="L24" i="3"/>
  <c r="H24" i="3"/>
  <c r="AF23" i="3"/>
  <c r="AD23" i="3"/>
  <c r="AB23" i="3"/>
  <c r="X23" i="3"/>
  <c r="T23" i="3"/>
  <c r="P23" i="3"/>
  <c r="J23" i="3"/>
  <c r="H23" i="3"/>
  <c r="F23" i="3"/>
  <c r="D23" i="3"/>
  <c r="B23" i="3"/>
  <c r="AF22" i="3"/>
  <c r="AD22" i="3"/>
  <c r="AB22" i="3"/>
  <c r="Z22" i="3"/>
  <c r="T22" i="3"/>
  <c r="R22" i="3"/>
  <c r="P22" i="3"/>
  <c r="N22" i="3"/>
  <c r="L22" i="3"/>
  <c r="J22" i="3"/>
  <c r="H22" i="3"/>
  <c r="F22" i="3"/>
  <c r="AF21" i="3"/>
  <c r="AD21" i="3"/>
  <c r="Z21" i="3"/>
  <c r="X21" i="3"/>
  <c r="T21" i="3"/>
  <c r="R21" i="3"/>
  <c r="P21" i="3"/>
  <c r="N21" i="3"/>
  <c r="H21" i="3"/>
  <c r="F21" i="3"/>
  <c r="D21" i="3"/>
  <c r="AF20" i="3"/>
  <c r="AD20" i="3"/>
  <c r="AB20" i="3"/>
  <c r="Z20" i="3"/>
  <c r="X20" i="3"/>
  <c r="T20" i="3"/>
  <c r="R20" i="3"/>
  <c r="N20" i="3"/>
  <c r="J20" i="3"/>
  <c r="H20" i="3"/>
  <c r="F20" i="3"/>
  <c r="D20" i="3"/>
  <c r="K15" i="3"/>
  <c r="S13" i="3"/>
  <c r="AZ13" i="2" s="1"/>
  <c r="K13" i="3"/>
  <c r="AB13" i="2" s="1"/>
  <c r="D12" i="3"/>
  <c r="B12" i="3"/>
  <c r="AF11" i="3"/>
  <c r="Z11" i="3"/>
  <c r="X11" i="3"/>
  <c r="N11" i="3"/>
  <c r="J11" i="3"/>
  <c r="J15" i="3" s="1"/>
  <c r="F11" i="3"/>
  <c r="B11" i="3"/>
  <c r="AB10" i="3"/>
  <c r="S10" i="3"/>
  <c r="AZ10" i="2" s="1"/>
  <c r="P10" i="3"/>
  <c r="K10" i="3"/>
  <c r="AB10" i="2" s="1"/>
  <c r="J10" i="3"/>
  <c r="D10" i="3"/>
  <c r="B10" i="3"/>
  <c r="AG9" i="3"/>
  <c r="AE9" i="3"/>
  <c r="AD9" i="3"/>
  <c r="AB9" i="3"/>
  <c r="AA9" i="3"/>
  <c r="BY9" i="2" s="1"/>
  <c r="Z9" i="3"/>
  <c r="Y9" i="3"/>
  <c r="BS9" i="2" s="1"/>
  <c r="X9" i="3"/>
  <c r="V9" i="3"/>
  <c r="U9" i="3"/>
  <c r="BG9" i="2" s="1"/>
  <c r="T9" i="3"/>
  <c r="S9" i="3"/>
  <c r="R9" i="3"/>
  <c r="Q9" i="3"/>
  <c r="P9" i="3"/>
  <c r="O9" i="3"/>
  <c r="N9" i="3"/>
  <c r="M9" i="3"/>
  <c r="AH9" i="2" s="1"/>
  <c r="J9" i="3"/>
  <c r="I9" i="3"/>
  <c r="H9" i="3"/>
  <c r="G9" i="3"/>
  <c r="E9" i="3"/>
  <c r="J9" i="2" s="1"/>
  <c r="D9" i="3"/>
  <c r="C9" i="3"/>
  <c r="B9" i="3"/>
  <c r="AG8" i="3"/>
  <c r="AE8" i="3"/>
  <c r="AD8" i="3"/>
  <c r="AC8" i="3"/>
  <c r="AB8" i="3"/>
  <c r="AA8" i="3"/>
  <c r="Z8" i="3"/>
  <c r="W8" i="3"/>
  <c r="U8" i="3"/>
  <c r="S8" i="3"/>
  <c r="S14" i="3" s="1"/>
  <c r="R8" i="3"/>
  <c r="R14" i="3" s="1"/>
  <c r="P8" i="3"/>
  <c r="O8" i="3"/>
  <c r="AN8" i="2" s="1"/>
  <c r="N8" i="3"/>
  <c r="L8" i="3"/>
  <c r="K8" i="3"/>
  <c r="J8" i="3"/>
  <c r="I8" i="3"/>
  <c r="G8" i="3"/>
  <c r="F8" i="3"/>
  <c r="F14" i="3" s="1"/>
  <c r="D8" i="3"/>
  <c r="C8" i="3"/>
  <c r="B8" i="3"/>
  <c r="AB7" i="3"/>
  <c r="AB14" i="3" s="1"/>
  <c r="U7" i="3"/>
  <c r="U14" i="3" s="1"/>
  <c r="S7" i="3"/>
  <c r="P7" i="3"/>
  <c r="P14" i="3" s="1"/>
  <c r="L7" i="3"/>
  <c r="L14" i="3" s="1"/>
  <c r="J7" i="3"/>
  <c r="J14" i="3" s="1"/>
  <c r="F7" i="3"/>
  <c r="B7" i="3"/>
  <c r="CQ37" i="2"/>
  <c r="CK37" i="2"/>
  <c r="CE37" i="2"/>
  <c r="BY37" i="2"/>
  <c r="BS37" i="2"/>
  <c r="BM37" i="2"/>
  <c r="AT37" i="2"/>
  <c r="AN37" i="2"/>
  <c r="AH37" i="2"/>
  <c r="AB37" i="2"/>
  <c r="V37" i="2"/>
  <c r="P37" i="2"/>
  <c r="J37" i="2"/>
  <c r="D37" i="2"/>
  <c r="CQ36" i="2"/>
  <c r="BY36" i="2"/>
  <c r="BS36" i="2"/>
  <c r="BM36" i="2"/>
  <c r="BG36" i="2"/>
  <c r="AZ36" i="2"/>
  <c r="AT36" i="2"/>
  <c r="AN36" i="2"/>
  <c r="AH36" i="2"/>
  <c r="AB36" i="2"/>
  <c r="V36" i="2"/>
  <c r="D36" i="2"/>
  <c r="CU32" i="2"/>
  <c r="BS31" i="2"/>
  <c r="AZ31" i="2"/>
  <c r="BS28" i="2"/>
  <c r="CQ27" i="2"/>
  <c r="BS27" i="2"/>
  <c r="BG27" i="2"/>
  <c r="V27" i="2"/>
  <c r="CQ26" i="2"/>
  <c r="BS26" i="2"/>
  <c r="BM26" i="2"/>
  <c r="AZ26" i="2"/>
  <c r="AB26" i="2"/>
  <c r="V26" i="2"/>
  <c r="BS25" i="2"/>
  <c r="AZ25" i="2"/>
  <c r="CK18" i="2"/>
  <c r="CE18" i="2"/>
  <c r="BY18" i="2"/>
  <c r="AZ18" i="2"/>
  <c r="AN18" i="2"/>
  <c r="P18" i="2"/>
  <c r="J18" i="2"/>
  <c r="D18" i="2"/>
  <c r="CU14" i="2"/>
  <c r="CQ9" i="2"/>
  <c r="CK9" i="2"/>
  <c r="AZ9" i="2"/>
  <c r="AT9" i="2"/>
  <c r="AN9" i="2"/>
  <c r="V9" i="2"/>
  <c r="P9" i="2"/>
  <c r="CQ8" i="2"/>
  <c r="CE8" i="2"/>
  <c r="BY8" i="2"/>
  <c r="BG8" i="2"/>
  <c r="AZ8" i="2"/>
  <c r="V8" i="2"/>
  <c r="P8" i="2"/>
  <c r="D8" i="2"/>
  <c r="AZ7" i="2"/>
  <c r="BU54" i="1"/>
  <c r="BO54" i="1"/>
  <c r="AE54" i="1"/>
  <c r="CS53" i="1"/>
  <c r="CM53" i="1"/>
  <c r="CG53" i="1"/>
  <c r="CA53" i="1"/>
  <c r="CA54" i="1" s="1"/>
  <c r="BU53" i="1"/>
  <c r="BO53" i="1"/>
  <c r="BI53" i="1"/>
  <c r="BI54" i="1" s="1"/>
  <c r="BC53" i="1"/>
  <c r="BC54" i="1" s="1"/>
  <c r="AW53" i="1"/>
  <c r="AW54" i="1" s="1"/>
  <c r="AQ53" i="1"/>
  <c r="AQ54" i="1" s="1"/>
  <c r="AK53" i="1"/>
  <c r="AK54" i="1" s="1"/>
  <c r="AE53" i="1"/>
  <c r="Y53" i="1"/>
  <c r="Y54" i="1" s="1"/>
  <c r="CM48" i="1"/>
  <c r="CM49" i="1" s="1"/>
  <c r="CG48" i="1"/>
  <c r="CG49" i="1" s="1"/>
  <c r="CA48" i="1"/>
  <c r="CA49" i="1" s="1"/>
  <c r="BU48" i="1"/>
  <c r="BU49" i="1" s="1"/>
  <c r="BO48" i="1"/>
  <c r="BO49" i="1" s="1"/>
  <c r="BI48" i="1"/>
  <c r="BI49" i="1" s="1"/>
  <c r="BC48" i="1"/>
  <c r="BC49" i="1" s="1"/>
  <c r="AW48" i="1"/>
  <c r="AW49" i="1" s="1"/>
  <c r="AQ48" i="1"/>
  <c r="AQ49" i="1" s="1"/>
  <c r="AK48" i="1"/>
  <c r="AK49" i="1" s="1"/>
  <c r="AE48" i="1"/>
  <c r="AE49" i="1" s="1"/>
  <c r="Y48" i="1"/>
  <c r="Y49" i="1" s="1"/>
  <c r="BO46" i="1"/>
  <c r="CM45" i="1"/>
  <c r="CG45" i="1"/>
  <c r="CG46" i="1" s="1"/>
  <c r="CA45" i="1"/>
  <c r="CA46" i="1" s="1"/>
  <c r="BU45" i="1"/>
  <c r="BU46" i="1" s="1"/>
  <c r="BO45" i="1"/>
  <c r="BI45" i="1"/>
  <c r="BI46" i="1" s="1"/>
  <c r="BC45" i="1"/>
  <c r="BC46" i="1" s="1"/>
  <c r="AW45" i="1"/>
  <c r="AW46" i="1" s="1"/>
  <c r="AQ45" i="1"/>
  <c r="AQ46" i="1" s="1"/>
  <c r="AK45" i="1"/>
  <c r="AK46" i="1" s="1"/>
  <c r="AE45" i="1"/>
  <c r="AE46" i="1" s="1"/>
  <c r="Y45" i="1"/>
  <c r="Y46" i="1" s="1"/>
  <c r="CA44" i="1"/>
  <c r="BU44" i="1"/>
  <c r="BO44" i="1"/>
  <c r="BI44" i="1"/>
  <c r="BC44" i="1"/>
  <c r="AW44" i="1"/>
  <c r="AQ44" i="1"/>
  <c r="AK44" i="1"/>
  <c r="AE44" i="1"/>
  <c r="Y44" i="1"/>
  <c r="CS41" i="1"/>
  <c r="CA40" i="1"/>
  <c r="BU40" i="1"/>
  <c r="BO40" i="1"/>
  <c r="BI40" i="1"/>
  <c r="AW40" i="1"/>
  <c r="AQ40" i="1"/>
  <c r="AK40" i="1"/>
  <c r="AE40" i="1"/>
  <c r="Y40" i="1"/>
  <c r="CA39" i="1"/>
  <c r="BU39" i="1"/>
  <c r="BO39" i="1"/>
  <c r="BI39" i="1"/>
  <c r="BC39" i="1"/>
  <c r="AW39" i="1"/>
  <c r="AQ39" i="1"/>
  <c r="AK39" i="1"/>
  <c r="AE39" i="1"/>
  <c r="CS39" i="1" s="1"/>
  <c r="Y39" i="1"/>
  <c r="CG38" i="1"/>
  <c r="CA38" i="1"/>
  <c r="BU38" i="1"/>
  <c r="BO38" i="1"/>
  <c r="BI38" i="1"/>
  <c r="BC38" i="1"/>
  <c r="AW38" i="1"/>
  <c r="AQ38" i="1"/>
  <c r="AK38" i="1"/>
  <c r="AE38" i="1"/>
  <c r="CS36" i="1"/>
  <c r="CS35" i="1"/>
  <c r="CS34" i="1"/>
  <c r="CN32" i="1"/>
  <c r="N31" i="1"/>
  <c r="H31" i="1"/>
  <c r="B31" i="1"/>
  <c r="CN30" i="1"/>
  <c r="CU30" i="1" s="1"/>
  <c r="CH30" i="1"/>
  <c r="CI30" i="1" s="1"/>
  <c r="CH32" i="1" s="1"/>
  <c r="CG40" i="1" s="1"/>
  <c r="CD30" i="1"/>
  <c r="CE30" i="1" s="1"/>
  <c r="CF30" i="1" s="1"/>
  <c r="CC30" i="1"/>
  <c r="BT30" i="1"/>
  <c r="BS30" i="1"/>
  <c r="BR30" i="1"/>
  <c r="BQ30" i="1"/>
  <c r="BO30" i="1"/>
  <c r="BM30" i="1"/>
  <c r="BL30" i="1"/>
  <c r="BK30" i="1"/>
  <c r="BH30" i="1"/>
  <c r="BG30" i="1"/>
  <c r="BF30" i="1"/>
  <c r="BE30" i="1"/>
  <c r="BD32" i="1" s="1"/>
  <c r="AW30" i="1"/>
  <c r="AV30" i="1"/>
  <c r="AU30" i="1"/>
  <c r="AT30" i="1"/>
  <c r="AS30" i="1"/>
  <c r="AE30" i="1"/>
  <c r="AD30" i="1"/>
  <c r="AC30" i="1"/>
  <c r="AB30" i="1"/>
  <c r="AA30" i="1"/>
  <c r="CN29" i="1"/>
  <c r="CH29" i="1"/>
  <c r="CU29" i="1" s="1"/>
  <c r="CU27" i="1"/>
  <c r="N27" i="1"/>
  <c r="H27" i="1"/>
  <c r="CN26" i="1"/>
  <c r="CN27" i="1" s="1"/>
  <c r="CM54" i="1" s="1"/>
  <c r="CI26" i="1"/>
  <c r="CH26" i="1"/>
  <c r="CN25" i="1"/>
  <c r="CH25" i="1"/>
  <c r="CN24" i="1"/>
  <c r="CH24" i="1"/>
  <c r="CN23" i="1"/>
  <c r="CH23" i="1"/>
  <c r="CN22" i="1"/>
  <c r="CH22" i="1"/>
  <c r="CT22" i="1" s="1"/>
  <c r="CN21" i="1"/>
  <c r="CH21" i="1"/>
  <c r="CN20" i="1"/>
  <c r="CH20" i="1"/>
  <c r="CN16" i="1"/>
  <c r="CH16" i="1"/>
  <c r="BV16" i="1"/>
  <c r="BJ16" i="1"/>
  <c r="AX16" i="1"/>
  <c r="AF16" i="1"/>
  <c r="Z16" i="1"/>
  <c r="Y38" i="1" s="1"/>
  <c r="CS38" i="1" s="1"/>
  <c r="T16" i="1"/>
  <c r="N16" i="1"/>
  <c r="H16" i="1"/>
  <c r="B16" i="1"/>
  <c r="CT15" i="1"/>
  <c r="CH15" i="1"/>
  <c r="CH13" i="1"/>
  <c r="CG44" i="1" s="1"/>
  <c r="N13" i="1"/>
  <c r="H13" i="1"/>
  <c r="CU12" i="1"/>
  <c r="CN12" i="1"/>
  <c r="CN13" i="1" s="1"/>
  <c r="CM44" i="1" s="1"/>
  <c r="CT11" i="1"/>
  <c r="CN11" i="1"/>
  <c r="CN10" i="1"/>
  <c r="CT10" i="1" s="1"/>
  <c r="CN9" i="1"/>
  <c r="CT9" i="1" s="1"/>
  <c r="CN8" i="1"/>
  <c r="CT8" i="1" s="1"/>
  <c r="CN7" i="1"/>
  <c r="CT7" i="1" s="1"/>
  <c r="CN6" i="1"/>
  <c r="CT6" i="1" s="1"/>
  <c r="AH54" i="3" l="1"/>
  <c r="AH27" i="3"/>
  <c r="AH21" i="3"/>
  <c r="C55" i="15"/>
  <c r="V23" i="3"/>
  <c r="C5" i="15"/>
  <c r="AI54" i="3"/>
  <c r="AI9" i="3"/>
  <c r="AH49" i="3"/>
  <c r="CU36" i="2"/>
  <c r="AH53" i="3"/>
  <c r="CU37" i="2"/>
  <c r="CT32" i="1"/>
  <c r="BC40" i="1"/>
  <c r="CT30" i="1"/>
  <c r="CM46" i="1"/>
  <c r="CT31" i="1"/>
  <c r="CS40" i="1"/>
  <c r="AH23" i="3"/>
  <c r="CU27" i="2"/>
  <c r="B15" i="3"/>
  <c r="B16" i="3"/>
  <c r="AH8" i="2"/>
  <c r="C55" i="18"/>
  <c r="AB24" i="3"/>
  <c r="AH24" i="3" s="1"/>
  <c r="B88" i="20"/>
  <c r="AF40" i="3" s="1"/>
  <c r="AF42" i="3" s="1"/>
  <c r="AF34" i="3"/>
  <c r="B85" i="20"/>
  <c r="AF37" i="3" s="1"/>
  <c r="C18" i="19"/>
  <c r="AE10" i="3" s="1"/>
  <c r="CK10" i="2" s="1"/>
  <c r="AE7" i="3"/>
  <c r="CK7" i="2" s="1"/>
  <c r="CI20" i="1"/>
  <c r="CJ26" i="1"/>
  <c r="CT29" i="1"/>
  <c r="CH31" i="1"/>
  <c r="CG39" i="1" s="1"/>
  <c r="AH36" i="3"/>
  <c r="B89" i="5"/>
  <c r="D40" i="3" s="1"/>
  <c r="D42" i="3" s="1"/>
  <c r="D37" i="3"/>
  <c r="B19" i="14"/>
  <c r="T11" i="3" s="1"/>
  <c r="T25" i="3"/>
  <c r="C88" i="16"/>
  <c r="Y40" i="3" s="1"/>
  <c r="Y34" i="3"/>
  <c r="Y41" i="3" s="1"/>
  <c r="C85" i="16"/>
  <c r="AD25" i="3"/>
  <c r="B19" i="19"/>
  <c r="AD11" i="3" s="1"/>
  <c r="C88" i="20"/>
  <c r="AG40" i="3" s="1"/>
  <c r="AG34" i="3"/>
  <c r="C85" i="20"/>
  <c r="X35" i="3"/>
  <c r="B72" i="16"/>
  <c r="C88" i="18"/>
  <c r="AC40" i="3" s="1"/>
  <c r="C89" i="8"/>
  <c r="K34" i="3"/>
  <c r="CU18" i="2"/>
  <c r="AH48" i="3"/>
  <c r="B42" i="3"/>
  <c r="V25" i="3"/>
  <c r="B19" i="15"/>
  <c r="V11" i="3" s="1"/>
  <c r="X8" i="3"/>
  <c r="AH8" i="3" s="1"/>
  <c r="B5" i="16"/>
  <c r="C18" i="12"/>
  <c r="Q10" i="3" s="1"/>
  <c r="AT10" i="2" s="1"/>
  <c r="Q7" i="3"/>
  <c r="AT7" i="2" s="1"/>
  <c r="CT12" i="1"/>
  <c r="B41" i="3"/>
  <c r="C21" i="5"/>
  <c r="E13" i="3" s="1"/>
  <c r="K7" i="3"/>
  <c r="AB7" i="2" s="1"/>
  <c r="C18" i="8"/>
  <c r="C21" i="8" s="1"/>
  <c r="Y8" i="3"/>
  <c r="C5" i="16"/>
  <c r="CI25" i="1"/>
  <c r="F41" i="3"/>
  <c r="F42" i="3"/>
  <c r="D43" i="3"/>
  <c r="B21" i="5"/>
  <c r="D13" i="3" s="1"/>
  <c r="D7" i="3"/>
  <c r="G37" i="3"/>
  <c r="P28" i="2" s="1"/>
  <c r="C86" i="7"/>
  <c r="C18" i="18"/>
  <c r="AC10" i="3" s="1"/>
  <c r="CE10" i="2" s="1"/>
  <c r="AC7" i="3"/>
  <c r="C21" i="18"/>
  <c r="AC13" i="3" s="1"/>
  <c r="C18" i="20"/>
  <c r="AG10" i="3" s="1"/>
  <c r="CQ10" i="2" s="1"/>
  <c r="AG7" i="3"/>
  <c r="C21" i="20"/>
  <c r="AG13" i="3" s="1"/>
  <c r="C89" i="5"/>
  <c r="E40" i="3" s="1"/>
  <c r="C86" i="5"/>
  <c r="E34" i="3"/>
  <c r="C21" i="7"/>
  <c r="C18" i="7"/>
  <c r="G7" i="3"/>
  <c r="P7" i="2" s="1"/>
  <c r="O34" i="3"/>
  <c r="C85" i="11"/>
  <c r="C88" i="11" s="1"/>
  <c r="O40" i="3" s="1"/>
  <c r="B19" i="12"/>
  <c r="P25" i="3"/>
  <c r="J43" i="3"/>
  <c r="V25" i="2"/>
  <c r="B88" i="9"/>
  <c r="L38" i="3" s="1"/>
  <c r="L42" i="3" s="1"/>
  <c r="L51" i="3"/>
  <c r="T42" i="3"/>
  <c r="AA34" i="3"/>
  <c r="C90" i="17"/>
  <c r="C88" i="19"/>
  <c r="AE40" i="3" s="1"/>
  <c r="AI8" i="3"/>
  <c r="J8" i="2"/>
  <c r="C34" i="3"/>
  <c r="C86" i="4"/>
  <c r="C89" i="4"/>
  <c r="C40" i="3" s="1"/>
  <c r="B88" i="6"/>
  <c r="H40" i="3" s="1"/>
  <c r="H43" i="3" s="1"/>
  <c r="H34" i="3"/>
  <c r="B85" i="6"/>
  <c r="H37" i="3" s="1"/>
  <c r="C59" i="8"/>
  <c r="C21" i="14"/>
  <c r="U13" i="3" s="1"/>
  <c r="W34" i="3"/>
  <c r="C85" i="15"/>
  <c r="C88" i="15" s="1"/>
  <c r="W40" i="3" s="1"/>
  <c r="Z34" i="3"/>
  <c r="B90" i="17"/>
  <c r="Z37" i="3" s="1"/>
  <c r="B88" i="19"/>
  <c r="AD40" i="3" s="1"/>
  <c r="AD34" i="3"/>
  <c r="B85" i="19"/>
  <c r="AF8" i="3"/>
  <c r="B5" i="20"/>
  <c r="K14" i="3"/>
  <c r="C18" i="4"/>
  <c r="C10" i="3" s="1"/>
  <c r="C7" i="3"/>
  <c r="C18" i="6"/>
  <c r="I10" i="3" s="1"/>
  <c r="V10" i="2" s="1"/>
  <c r="I7" i="3"/>
  <c r="T14" i="3"/>
  <c r="B88" i="14"/>
  <c r="T40" i="3" s="1"/>
  <c r="T34" i="3"/>
  <c r="B85" i="14"/>
  <c r="B18" i="17"/>
  <c r="B21" i="17"/>
  <c r="Z13" i="3" s="1"/>
  <c r="Z15" i="3" s="1"/>
  <c r="Z7" i="3"/>
  <c r="Z14" i="3" s="1"/>
  <c r="N14" i="3"/>
  <c r="D16" i="3"/>
  <c r="J41" i="3"/>
  <c r="R41" i="3"/>
  <c r="R42" i="3"/>
  <c r="D25" i="3"/>
  <c r="B19" i="5"/>
  <c r="D11" i="3" s="1"/>
  <c r="F25" i="3"/>
  <c r="B19" i="7"/>
  <c r="B20" i="7" s="1"/>
  <c r="B21" i="9"/>
  <c r="L13" i="3" s="1"/>
  <c r="C18" i="15"/>
  <c r="W10" i="3" s="1"/>
  <c r="BM10" i="2" s="1"/>
  <c r="W7" i="3"/>
  <c r="BM7" i="2" s="1"/>
  <c r="C21" i="15"/>
  <c r="W13" i="3" s="1"/>
  <c r="C55" i="16"/>
  <c r="X25" i="3" s="1"/>
  <c r="C21" i="17"/>
  <c r="AA13" i="3" s="1"/>
  <c r="AA7" i="3"/>
  <c r="BY7" i="2" s="1"/>
  <c r="C18" i="17"/>
  <c r="AA10" i="3" s="1"/>
  <c r="BY10" i="2" s="1"/>
  <c r="B18" i="19"/>
  <c r="B21" i="19" s="1"/>
  <c r="AD13" i="3" s="1"/>
  <c r="AD7" i="3"/>
  <c r="AD14" i="3" s="1"/>
  <c r="N7" i="3"/>
  <c r="R11" i="3"/>
  <c r="R15" i="3" s="1"/>
  <c r="B14" i="3"/>
  <c r="D34" i="3"/>
  <c r="AB34" i="3"/>
  <c r="AD35" i="3"/>
  <c r="L50" i="3"/>
  <c r="AH50" i="3" s="1"/>
  <c r="B51" i="3"/>
  <c r="C110" i="5"/>
  <c r="D51" i="3" s="1"/>
  <c r="B89" i="9"/>
  <c r="L39" i="3" s="1"/>
  <c r="L43" i="3" s="1"/>
  <c r="B21" i="13"/>
  <c r="R13" i="3" s="1"/>
  <c r="R16" i="3" s="1"/>
  <c r="C109" i="19"/>
  <c r="CK8" i="2"/>
  <c r="O7" i="3"/>
  <c r="AN7" i="2" s="1"/>
  <c r="Q8" i="3"/>
  <c r="S16" i="3"/>
  <c r="P20" i="3"/>
  <c r="AH20" i="3" s="1"/>
  <c r="AC34" i="3"/>
  <c r="C18" i="5"/>
  <c r="E10" i="3" s="1"/>
  <c r="J10" i="2" s="1"/>
  <c r="B5" i="6"/>
  <c r="B18" i="9"/>
  <c r="C57" i="9"/>
  <c r="B18" i="11"/>
  <c r="B21" i="11" s="1"/>
  <c r="B88" i="12"/>
  <c r="P40" i="3" s="1"/>
  <c r="P41" i="3" s="1"/>
  <c r="B85" i="18"/>
  <c r="AB37" i="3" s="1"/>
  <c r="C85" i="19"/>
  <c r="H35" i="3"/>
  <c r="AH35" i="3" s="1"/>
  <c r="T35" i="3"/>
  <c r="AF35" i="3"/>
  <c r="V47" i="3"/>
  <c r="AH47" i="3" s="1"/>
  <c r="AI53" i="3"/>
  <c r="C18" i="11"/>
  <c r="C85" i="18"/>
  <c r="BG7" i="2"/>
  <c r="AB8" i="2"/>
  <c r="E7" i="3"/>
  <c r="J7" i="2" s="1"/>
  <c r="S15" i="3"/>
  <c r="X22" i="3"/>
  <c r="N23" i="3"/>
  <c r="G34" i="3"/>
  <c r="AE34" i="3"/>
  <c r="AI36" i="3"/>
  <c r="C56" i="4"/>
  <c r="B25" i="3" s="1"/>
  <c r="C85" i="6"/>
  <c r="C74" i="9"/>
  <c r="B18" i="14"/>
  <c r="C85" i="14"/>
  <c r="C88" i="14" s="1"/>
  <c r="U40" i="3" s="1"/>
  <c r="D9" i="2"/>
  <c r="CU9" i="2" s="1"/>
  <c r="B87" i="7"/>
  <c r="F40" i="3" s="1"/>
  <c r="C55" i="13"/>
  <c r="R25" i="3" s="1"/>
  <c r="C18" i="14"/>
  <c r="U10" i="3" s="1"/>
  <c r="BG10" i="2" s="1"/>
  <c r="B85" i="15"/>
  <c r="C109" i="16"/>
  <c r="X51" i="3" s="1"/>
  <c r="D26" i="2"/>
  <c r="CU26" i="2" s="1"/>
  <c r="K16" i="3"/>
  <c r="D22" i="3"/>
  <c r="AH22" i="3" s="1"/>
  <c r="U34" i="3"/>
  <c r="AB47" i="3"/>
  <c r="C87" i="7"/>
  <c r="G40" i="3" s="1"/>
  <c r="B5" i="15"/>
  <c r="T7" i="3"/>
  <c r="Z36" i="3"/>
  <c r="B43" i="3"/>
  <c r="C72" i="12"/>
  <c r="C5" i="9"/>
  <c r="BM8" i="2"/>
  <c r="Z23" i="3"/>
  <c r="AI27" i="3"/>
  <c r="B19" i="6"/>
  <c r="H11" i="3" s="1"/>
  <c r="C108" i="7"/>
  <c r="W14" i="3" l="1"/>
  <c r="BM31" i="2"/>
  <c r="W42" i="3"/>
  <c r="W43" i="3"/>
  <c r="O42" i="3"/>
  <c r="O43" i="3"/>
  <c r="AN31" i="2"/>
  <c r="CU8" i="2"/>
  <c r="BG31" i="2"/>
  <c r="U42" i="3"/>
  <c r="U43" i="3"/>
  <c r="F13" i="3"/>
  <c r="N13" i="3"/>
  <c r="N15" i="3" s="1"/>
  <c r="BY25" i="2"/>
  <c r="AF41" i="3"/>
  <c r="F51" i="3"/>
  <c r="B85" i="7"/>
  <c r="CQ7" i="2"/>
  <c r="AG14" i="3"/>
  <c r="B19" i="9"/>
  <c r="L11" i="3" s="1"/>
  <c r="L15" i="3" s="1"/>
  <c r="L25" i="3"/>
  <c r="AH25" i="3" s="1"/>
  <c r="B20" i="14"/>
  <c r="T10" i="3"/>
  <c r="AC37" i="3"/>
  <c r="CE28" i="2" s="1"/>
  <c r="C87" i="18"/>
  <c r="D10" i="2"/>
  <c r="B19" i="18"/>
  <c r="AB25" i="3"/>
  <c r="C41" i="3"/>
  <c r="AI34" i="3"/>
  <c r="D25" i="2"/>
  <c r="T37" i="3"/>
  <c r="B87" i="14"/>
  <c r="BM25" i="2"/>
  <c r="W41" i="3"/>
  <c r="CE7" i="2"/>
  <c r="AC14" i="3"/>
  <c r="AG37" i="3"/>
  <c r="CQ28" i="2" s="1"/>
  <c r="C87" i="20"/>
  <c r="C21" i="19"/>
  <c r="AE13" i="3" s="1"/>
  <c r="E16" i="3"/>
  <c r="J13" i="2"/>
  <c r="E15" i="3"/>
  <c r="P42" i="3"/>
  <c r="P43" i="3"/>
  <c r="AG15" i="3"/>
  <c r="CQ13" i="2"/>
  <c r="AG16" i="3"/>
  <c r="B93" i="17"/>
  <c r="Z40" i="3" s="1"/>
  <c r="D15" i="3"/>
  <c r="Z41" i="3"/>
  <c r="AH51" i="3"/>
  <c r="T41" i="3"/>
  <c r="E14" i="3"/>
  <c r="AG41" i="3"/>
  <c r="CQ25" i="2"/>
  <c r="B18" i="15"/>
  <c r="V7" i="3"/>
  <c r="V14" i="3" s="1"/>
  <c r="B21" i="15"/>
  <c r="V13" i="3" s="1"/>
  <c r="V15" i="3" s="1"/>
  <c r="E42" i="3"/>
  <c r="E43" i="3"/>
  <c r="J31" i="2"/>
  <c r="G43" i="3"/>
  <c r="P31" i="2"/>
  <c r="G42" i="3"/>
  <c r="Y42" i="3"/>
  <c r="Y43" i="3"/>
  <c r="B86" i="19"/>
  <c r="AD38" i="3" s="1"/>
  <c r="AD51" i="3"/>
  <c r="D7" i="2"/>
  <c r="C87" i="11"/>
  <c r="O37" i="3"/>
  <c r="AN28" i="2" s="1"/>
  <c r="C87" i="9"/>
  <c r="M34" i="3"/>
  <c r="C90" i="9"/>
  <c r="M40" i="3" s="1"/>
  <c r="G10" i="3"/>
  <c r="P10" i="2" s="1"/>
  <c r="O10" i="3"/>
  <c r="AN10" i="2" s="1"/>
  <c r="C21" i="4"/>
  <c r="C13" i="3" s="1"/>
  <c r="BG13" i="2"/>
  <c r="U15" i="3"/>
  <c r="U16" i="3"/>
  <c r="Y7" i="3"/>
  <c r="BS7" i="2" s="1"/>
  <c r="C18" i="16"/>
  <c r="Y10" i="3" s="1"/>
  <c r="BS10" i="2" s="1"/>
  <c r="AF43" i="3"/>
  <c r="CQ31" i="2"/>
  <c r="AG42" i="3"/>
  <c r="AG43" i="3"/>
  <c r="U37" i="3"/>
  <c r="BG28" i="2" s="1"/>
  <c r="C87" i="14"/>
  <c r="P11" i="3"/>
  <c r="P15" i="3" s="1"/>
  <c r="B20" i="12"/>
  <c r="P12" i="3" s="1"/>
  <c r="P16" i="3" s="1"/>
  <c r="C91" i="8"/>
  <c r="K37" i="3"/>
  <c r="AB28" i="2" s="1"/>
  <c r="AC42" i="3"/>
  <c r="AC43" i="3"/>
  <c r="CE31" i="2"/>
  <c r="BG25" i="2"/>
  <c r="U41" i="3"/>
  <c r="C37" i="3"/>
  <c r="C88" i="4"/>
  <c r="I37" i="3"/>
  <c r="V28" i="2" s="1"/>
  <c r="C88" i="6"/>
  <c r="I40" i="3" s="1"/>
  <c r="C87" i="6"/>
  <c r="C87" i="15"/>
  <c r="W37" i="3"/>
  <c r="BM28" i="2" s="1"/>
  <c r="O41" i="3"/>
  <c r="AN25" i="2"/>
  <c r="M7" i="3"/>
  <c r="C18" i="9"/>
  <c r="M10" i="3" s="1"/>
  <c r="AH10" i="2" s="1"/>
  <c r="C85" i="12"/>
  <c r="C88" i="12"/>
  <c r="Q40" i="3" s="1"/>
  <c r="Q34" i="3"/>
  <c r="AA15" i="3"/>
  <c r="AA16" i="3"/>
  <c r="BY13" i="2"/>
  <c r="B88" i="15"/>
  <c r="V40" i="3" s="1"/>
  <c r="V37" i="3"/>
  <c r="G41" i="3"/>
  <c r="P25" i="2"/>
  <c r="C21" i="12"/>
  <c r="Q13" i="3" s="1"/>
  <c r="BM13" i="2"/>
  <c r="W15" i="3"/>
  <c r="W16" i="3"/>
  <c r="AA14" i="3"/>
  <c r="H42" i="3"/>
  <c r="D14" i="3"/>
  <c r="C14" i="3"/>
  <c r="AE14" i="3"/>
  <c r="Z10" i="3"/>
  <c r="B20" i="17"/>
  <c r="Z12" i="3" s="1"/>
  <c r="Z16" i="3" s="1"/>
  <c r="B21" i="14"/>
  <c r="AC16" i="3"/>
  <c r="CE13" i="2"/>
  <c r="AC15" i="3"/>
  <c r="B18" i="6"/>
  <c r="H7" i="3"/>
  <c r="H14" i="3" s="1"/>
  <c r="AE43" i="3"/>
  <c r="CK31" i="2"/>
  <c r="AE42" i="3"/>
  <c r="Y14" i="3"/>
  <c r="BS8" i="2"/>
  <c r="O14" i="3"/>
  <c r="AD37" i="3"/>
  <c r="B87" i="19"/>
  <c r="AD39" i="3" s="1"/>
  <c r="AD43" i="3" s="1"/>
  <c r="C92" i="17"/>
  <c r="AA37" i="3"/>
  <c r="BY28" i="2" s="1"/>
  <c r="E41" i="3"/>
  <c r="J25" i="2"/>
  <c r="B88" i="18"/>
  <c r="AB40" i="3" s="1"/>
  <c r="K41" i="3"/>
  <c r="AB25" i="2"/>
  <c r="CJ25" i="1"/>
  <c r="CK26" i="1"/>
  <c r="CJ23" i="1"/>
  <c r="CJ24" i="1" s="1"/>
  <c r="F10" i="3"/>
  <c r="N10" i="3"/>
  <c r="B20" i="11"/>
  <c r="F9" i="3"/>
  <c r="AH9" i="3" s="1"/>
  <c r="C42" i="3"/>
  <c r="D31" i="2"/>
  <c r="C43" i="3"/>
  <c r="CI23" i="1"/>
  <c r="CI21" i="1"/>
  <c r="CT21" i="1" s="1"/>
  <c r="AD10" i="3"/>
  <c r="B20" i="19"/>
  <c r="AD12" i="3" s="1"/>
  <c r="AD16" i="3" s="1"/>
  <c r="X34" i="3"/>
  <c r="B85" i="16"/>
  <c r="X37" i="3" s="1"/>
  <c r="L10" i="3"/>
  <c r="CT20" i="1"/>
  <c r="AE41" i="3"/>
  <c r="CK25" i="2"/>
  <c r="AC41" i="3"/>
  <c r="CE25" i="2"/>
  <c r="B18" i="20"/>
  <c r="AF7" i="3"/>
  <c r="AF14" i="3" s="1"/>
  <c r="B21" i="20"/>
  <c r="AF13" i="3" s="1"/>
  <c r="AF15" i="3" s="1"/>
  <c r="AD15" i="3"/>
  <c r="C21" i="11"/>
  <c r="AH34" i="3"/>
  <c r="D41" i="3"/>
  <c r="C21" i="6"/>
  <c r="I13" i="3" s="1"/>
  <c r="AE37" i="3"/>
  <c r="CK28" i="2" s="1"/>
  <c r="C87" i="19"/>
  <c r="AT8" i="2"/>
  <c r="Q14" i="3"/>
  <c r="G14" i="3"/>
  <c r="V7" i="2"/>
  <c r="I14" i="3"/>
  <c r="AD41" i="3"/>
  <c r="H41" i="3"/>
  <c r="C93" i="17"/>
  <c r="AA40" i="3" s="1"/>
  <c r="E37" i="3"/>
  <c r="J28" i="2" s="1"/>
  <c r="C88" i="5"/>
  <c r="X7" i="3"/>
  <c r="X14" i="3" s="1"/>
  <c r="B18" i="16"/>
  <c r="C92" i="8"/>
  <c r="K40" i="3" s="1"/>
  <c r="C87" i="16"/>
  <c r="Y37" i="3"/>
  <c r="AH37" i="3" l="1"/>
  <c r="CI24" i="1"/>
  <c r="V42" i="3"/>
  <c r="V41" i="3"/>
  <c r="V43" i="3"/>
  <c r="B20" i="6"/>
  <c r="H12" i="3" s="1"/>
  <c r="H10" i="3"/>
  <c r="AH7" i="3"/>
  <c r="AH14" i="3" s="1"/>
  <c r="C21" i="16"/>
  <c r="Y13" i="3" s="1"/>
  <c r="Z42" i="3"/>
  <c r="Z43" i="3"/>
  <c r="AI10" i="3"/>
  <c r="T13" i="3"/>
  <c r="T15" i="3" s="1"/>
  <c r="AH7" i="2"/>
  <c r="M14" i="3"/>
  <c r="AA42" i="3"/>
  <c r="BY31" i="2"/>
  <c r="AA43" i="3"/>
  <c r="AB42" i="3"/>
  <c r="AB43" i="3"/>
  <c r="M41" i="3"/>
  <c r="AH25" i="2"/>
  <c r="CU25" i="2" s="1"/>
  <c r="G13" i="3"/>
  <c r="O13" i="3"/>
  <c r="AB41" i="3"/>
  <c r="CU7" i="2"/>
  <c r="CU10" i="2"/>
  <c r="I15" i="3"/>
  <c r="V13" i="2"/>
  <c r="I16" i="3"/>
  <c r="Q16" i="3"/>
  <c r="Q15" i="3"/>
  <c r="M42" i="3"/>
  <c r="M43" i="3"/>
  <c r="AH31" i="2"/>
  <c r="D28" i="2"/>
  <c r="C21" i="9"/>
  <c r="M13" i="3" s="1"/>
  <c r="AI40" i="3"/>
  <c r="AE15" i="3"/>
  <c r="CK13" i="2"/>
  <c r="AE16" i="3"/>
  <c r="F39" i="3"/>
  <c r="B86" i="7"/>
  <c r="F12" i="3"/>
  <c r="N12" i="3"/>
  <c r="N16" i="3" s="1"/>
  <c r="AI7" i="3"/>
  <c r="AI14" i="3" s="1"/>
  <c r="K42" i="3"/>
  <c r="K43" i="3"/>
  <c r="AB31" i="2"/>
  <c r="B20" i="20"/>
  <c r="AF12" i="3" s="1"/>
  <c r="AF16" i="3" s="1"/>
  <c r="AF10" i="3"/>
  <c r="V10" i="3"/>
  <c r="AH10" i="3" s="1"/>
  <c r="B20" i="15"/>
  <c r="V12" i="3" s="1"/>
  <c r="V16" i="3" s="1"/>
  <c r="AA41" i="3"/>
  <c r="B20" i="9"/>
  <c r="L12" i="3" s="1"/>
  <c r="L16" i="3" s="1"/>
  <c r="AB11" i="3"/>
  <c r="AB15" i="3" s="1"/>
  <c r="B20" i="18"/>
  <c r="AB12" i="3" s="1"/>
  <c r="AB16" i="3" s="1"/>
  <c r="B21" i="6"/>
  <c r="H13" i="3" s="1"/>
  <c r="H15" i="3" s="1"/>
  <c r="B88" i="16"/>
  <c r="X40" i="3" s="1"/>
  <c r="V31" i="2"/>
  <c r="CU31" i="2" s="1"/>
  <c r="I42" i="3"/>
  <c r="I43" i="3"/>
  <c r="I41" i="3"/>
  <c r="AD42" i="3"/>
  <c r="AH38" i="3"/>
  <c r="M37" i="3"/>
  <c r="AH28" i="2" s="1"/>
  <c r="C89" i="9"/>
  <c r="AH11" i="3"/>
  <c r="AT25" i="2"/>
  <c r="Q41" i="3"/>
  <c r="X10" i="3"/>
  <c r="B20" i="16"/>
  <c r="X12" i="3" s="1"/>
  <c r="X16" i="3" s="1"/>
  <c r="CL26" i="1"/>
  <c r="CK25" i="1"/>
  <c r="CK23" i="1"/>
  <c r="CK24" i="1" s="1"/>
  <c r="Q42" i="3"/>
  <c r="Q43" i="3"/>
  <c r="AT31" i="2"/>
  <c r="B21" i="16"/>
  <c r="X13" i="3" s="1"/>
  <c r="X15" i="3" s="1"/>
  <c r="Q37" i="3"/>
  <c r="AT28" i="2" s="1"/>
  <c r="C87" i="12"/>
  <c r="C15" i="3"/>
  <c r="AI13" i="3"/>
  <c r="C16" i="3"/>
  <c r="D13" i="2"/>
  <c r="T39" i="3"/>
  <c r="T43" i="3" s="1"/>
  <c r="T12" i="3"/>
  <c r="T16" i="3" s="1"/>
  <c r="F15" i="3"/>
  <c r="AH13" i="3"/>
  <c r="AI42" i="3" l="1"/>
  <c r="AI43" i="3"/>
  <c r="H16" i="3"/>
  <c r="M15" i="3"/>
  <c r="M16" i="3"/>
  <c r="AH13" i="2"/>
  <c r="CL25" i="1"/>
  <c r="CM26" i="1"/>
  <c r="CL23" i="1"/>
  <c r="CL24" i="1" s="1"/>
  <c r="CH27" i="1"/>
  <c r="CG54" i="1" s="1"/>
  <c r="CS54" i="1" s="1"/>
  <c r="CT26" i="1"/>
  <c r="AI15" i="3"/>
  <c r="AI16" i="3"/>
  <c r="Y15" i="3"/>
  <c r="Y16" i="3"/>
  <c r="BS13" i="2"/>
  <c r="X42" i="3"/>
  <c r="X43" i="3"/>
  <c r="AI41" i="3"/>
  <c r="F43" i="3"/>
  <c r="AH39" i="3"/>
  <c r="AH43" i="3" s="1"/>
  <c r="AH15" i="3"/>
  <c r="X41" i="3"/>
  <c r="AI37" i="3"/>
  <c r="CU28" i="2"/>
  <c r="AH40" i="3"/>
  <c r="AH41" i="3" s="1"/>
  <c r="F16" i="3"/>
  <c r="AH12" i="3"/>
  <c r="AH16" i="3" s="1"/>
  <c r="O15" i="3"/>
  <c r="O16" i="3"/>
  <c r="AN13" i="2"/>
  <c r="AH42" i="3"/>
  <c r="P13" i="2"/>
  <c r="CU13" i="2" s="1"/>
  <c r="G15" i="3"/>
  <c r="G16" i="3"/>
  <c r="CM25" i="1" l="1"/>
  <c r="CT25" i="1" s="1"/>
  <c r="CM23" i="1"/>
  <c r="CM24" i="1" s="1"/>
  <c r="CT24" i="1" s="1"/>
  <c r="CT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I15" authorId="0" shapeId="0" xr:uid="{00000000-0006-0000-0000-000002000000}">
      <text>
        <r>
          <rPr>
            <sz val="11"/>
            <color theme="1"/>
            <rFont val="Calibri"/>
            <scheme val="minor"/>
          </rPr>
          <t>======
ID#AAABtFUf8qI
tc={0FCA2550-BCC8-4F25-BD4B-BCA4416640CA}    (2025-10-21 13:17:30)
[Lõimkommentaar]
Teie Exceli versioon võimaldab teil seda lõimkommentaari lugeda, ent kõik sellesse tehtud muudatused eemaldatakse, kui fail avatakse Exceli uuemas versioonis. Lisateavet leiate siit: https://go.microsoft.com/fwlink/?linkid=870924.
Kommentaar:
    vähenemine 15% aastas taandatud täisarvule</t>
        </r>
      </text>
    </comment>
    <comment ref="CI26" authorId="0" shapeId="0" xr:uid="{00000000-0006-0000-0000-000001000000}">
      <text>
        <r>
          <rPr>
            <sz val="11"/>
            <color theme="1"/>
            <rFont val="Calibri"/>
            <scheme val="minor"/>
          </rPr>
          <t>======
ID#AAABtFUf83M
tc={1650666C-5AF9-49DC-9B2C-CD2307F5E88C}    (2025-10-21 13:17:30)
[Lõimkommentaar]
Teie Exceli versioon võimaldab teil seda lõimkommentaari lugeda, ent kõik sellesse tehtud muudatused eemaldatakse, kui fail avatakse Exceli uuemas versioonis. Lisateavet leiate siit: https://go.microsoft.com/fwlink/?linkid=870924.
Kommentaar:
    suurenemine 5% aastas</t>
        </r>
      </text>
    </comment>
  </commentList>
  <extLst>
    <ext xmlns:r="http://schemas.openxmlformats.org/officeDocument/2006/relationships" uri="GoogleSheetsCustomDataVersion2">
      <go:sheetsCustomData xmlns:go="http://customooxmlschemas.google.com/" r:id="rId1" roundtripDataSignature="AMtx7mhKXyjPgqRlXywgtKcnoLW5Sqs3Yw=="/>
    </ext>
  </extL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A00-000012000000}">
      <text>
        <r>
          <rPr>
            <sz val="11"/>
            <color theme="1"/>
            <rFont val="Calibri"/>
            <scheme val="minor"/>
          </rPr>
          <t>======
ID#AAABtFUf840
tc={CF6AB82B-AF11-4842-8D99-0EDDB8A4B554}    (2025-10-21 13:17:30)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A00-000014000000}">
      <text>
        <r>
          <rPr>
            <sz val="11"/>
            <color theme="1"/>
            <rFont val="Calibri"/>
            <scheme val="minor"/>
          </rPr>
          <t>======
ID#AAABtFUf84I
tc={BC0FC0AC-D1D1-48FA-B6F7-59D173834AEC}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A00-000022000000}">
      <text>
        <r>
          <rPr>
            <sz val="11"/>
            <color theme="1"/>
            <rFont val="Calibri"/>
            <scheme val="minor"/>
          </rPr>
          <t>======
ID#AAABtFUf8ro
tc={BDF943A6-8E1E-47C2-8972-67CA48A01FC1}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A00-000032000000}">
      <text>
        <r>
          <rPr>
            <sz val="11"/>
            <color theme="1"/>
            <rFont val="Calibri"/>
            <scheme val="minor"/>
          </rPr>
          <t>======
ID#AAABtFUf8gw
tc={6B91DBD6-D9AF-4923-8BF1-001C4B4D0EA2}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A00-000031000000}">
      <text>
        <r>
          <rPr>
            <sz val="11"/>
            <color theme="1"/>
            <rFont val="Calibri"/>
            <scheme val="minor"/>
          </rPr>
          <t>======
ID#AAABtFUf8hU
tc={D7E19D70-67DF-4C2E-ABBF-8A2ACF58A0D5}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A00-000006000000}">
      <text>
        <r>
          <rPr>
            <sz val="11"/>
            <color theme="1"/>
            <rFont val="Calibri"/>
            <scheme val="minor"/>
          </rPr>
          <t>======
ID#AAABtFUf9Hs
tc={577A092D-C62B-4854-96C8-83448156E184}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A00-00000D000000}">
      <text>
        <r>
          <rPr>
            <sz val="11"/>
            <color theme="1"/>
            <rFont val="Calibri"/>
            <scheme val="minor"/>
          </rPr>
          <t>======
ID#AAABtFUf8_E
tc={BA53DBC9-6597-49BF-9492-B89A419B7ADA}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A00-000016000000}">
      <text>
        <r>
          <rPr>
            <sz val="11"/>
            <color theme="1"/>
            <rFont val="Calibri"/>
            <scheme val="minor"/>
          </rPr>
          <t>======
ID#AAABtFUf83s
tc={13A3F1EA-03C0-459F-A926-C684B78260A4}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A00-000030000000}">
      <text>
        <r>
          <rPr>
            <sz val="11"/>
            <color theme="1"/>
            <rFont val="Calibri"/>
            <scheme val="minor"/>
          </rPr>
          <t>======
ID#AAABtFUf8hY
tc={36497951-00DF-41DC-897B-FD5604A955A5}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A00-00002E000000}">
      <text>
        <r>
          <rPr>
            <sz val="11"/>
            <color theme="1"/>
            <rFont val="Calibri"/>
            <scheme val="minor"/>
          </rPr>
          <t>======
ID#AAABtFUf8h0
tc={835AA8F0-4016-45FD-AE22-0889E9E51651}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A00-000026000000}">
      <text>
        <r>
          <rPr>
            <sz val="11"/>
            <color theme="1"/>
            <rFont val="Calibri"/>
            <scheme val="minor"/>
          </rPr>
          <t>======
ID#AAABtFUf8oE
tc={C4E258CF-2847-401B-9A84-928CE175BF82}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A00-000015000000}">
      <text>
        <r>
          <rPr>
            <sz val="11"/>
            <color theme="1"/>
            <rFont val="Calibri"/>
            <scheme val="minor"/>
          </rPr>
          <t>======
ID#AAABtFUf834
tc={E703F281-ED69-4EB9-8082-1B40DC87002D}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A00-000025000000}">
      <text>
        <r>
          <rPr>
            <sz val="11"/>
            <color theme="1"/>
            <rFont val="Calibri"/>
            <scheme val="minor"/>
          </rPr>
          <t>======
ID#AAABtFUf8oQ
tc={84A4BA1F-A1A4-41A1-B4D3-7E33F395186F}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A00-00002F000000}">
      <text>
        <r>
          <rPr>
            <sz val="11"/>
            <color theme="1"/>
            <rFont val="Calibri"/>
            <scheme val="minor"/>
          </rPr>
          <t>======
ID#AAABtFUf8hc
tc={0009B8C3-7A29-45B9-B910-BF0628780C86}    (2025-10-21 13:17:29)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A00-000002000000}">
      <text>
        <r>
          <rPr>
            <sz val="11"/>
            <color theme="1"/>
            <rFont val="Calibri"/>
            <scheme val="minor"/>
          </rPr>
          <t>======
ID#AAABtFUf9i0
tc={8613795B-28FA-4D49-BD61-19C8404C129C}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A00-000027000000}">
      <text>
        <r>
          <rPr>
            <sz val="11"/>
            <color theme="1"/>
            <rFont val="Calibri"/>
            <scheme val="minor"/>
          </rPr>
          <t>======
ID#AAABtFUf8lE
tc={1F447606-3330-4163-97BB-E7BEFDD1DE89}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0A00-000029000000}">
      <text>
        <r>
          <rPr>
            <sz val="11"/>
            <color theme="1"/>
            <rFont val="Calibri"/>
            <scheme val="minor"/>
          </rPr>
          <t>======
ID#AAABtFUf8j4
tc={6EEA7F9F-003B-459D-8C64-C751F47D7A3D}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0A00-00000A000000}">
      <text>
        <r>
          <rPr>
            <sz val="11"/>
            <color theme="1"/>
            <rFont val="Calibri"/>
            <scheme val="minor"/>
          </rPr>
          <t>======
ID#AAABtFUf9Cs
tc={B20D921A-6373-4898-8518-64A3D3F73889}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0A00-00000E000000}">
      <text>
        <r>
          <rPr>
            <sz val="11"/>
            <color theme="1"/>
            <rFont val="Calibri"/>
            <scheme val="minor"/>
          </rPr>
          <t>======
ID#AAABtFUf8-8
tc={29A3022B-F3E4-49E4-BF63-D7FBE5BC9BAD}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0A00-000020000000}">
      <text>
        <r>
          <rPr>
            <sz val="11"/>
            <color theme="1"/>
            <rFont val="Calibri"/>
            <scheme val="minor"/>
          </rPr>
          <t>======
ID#AAABtFUf8ts
tc={304B0BEA-5D03-427B-9339-20AABDCDB094}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0A00-00002B000000}">
      <text>
        <r>
          <rPr>
            <sz val="11"/>
            <color theme="1"/>
            <rFont val="Calibri"/>
            <scheme val="minor"/>
          </rPr>
          <t>======
ID#AAABtFUf8i0
tc={FF6F714E-B0E5-4018-94BD-61A11199901C}    (2025-10-21 13:17:29)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0A00-00002C000000}">
      <text>
        <r>
          <rPr>
            <sz val="11"/>
            <color theme="1"/>
            <rFont val="Calibri"/>
            <scheme val="minor"/>
          </rPr>
          <t>======
ID#AAABtFUf8ik
tc={3AF4AAB5-3A65-4D6A-AEE8-EAE46CF8B2BA}    (2025-10-21 13:17:29)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0A00-000008000000}">
      <text>
        <r>
          <rPr>
            <sz val="11"/>
            <color theme="1"/>
            <rFont val="Calibri"/>
            <scheme val="minor"/>
          </rPr>
          <t>======
ID#AAABtFUf9E0
tc={C3D3CBC6-462C-4C37-B751-FF23AA093EEB}    (2025-10-21 13:17:31)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0A00-000019000000}">
      <text>
        <r>
          <rPr>
            <sz val="11"/>
            <color theme="1"/>
            <rFont val="Calibri"/>
            <scheme val="minor"/>
          </rPr>
          <t>======
ID#AAABtFUf82M
tc={82C5CEFA-A2E0-4077-B0D8-C4FAE5635E75}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0A00-00001F000000}">
      <text>
        <r>
          <rPr>
            <sz val="11"/>
            <color theme="1"/>
            <rFont val="Calibri"/>
            <scheme val="minor"/>
          </rPr>
          <t>======
ID#AAABtFUf8vM
tc={68D9F9E4-7FD8-4017-B69F-DECDBD45B321}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0A00-000009000000}">
      <text>
        <r>
          <rPr>
            <sz val="11"/>
            <color theme="1"/>
            <rFont val="Calibri"/>
            <scheme val="minor"/>
          </rPr>
          <t>======
ID#AAABtFUf9DE
tc={C6AC1340-8396-4C6D-B9DD-81FF0537F7F3}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0A00-000028000000}">
      <text>
        <r>
          <rPr>
            <sz val="11"/>
            <color theme="1"/>
            <rFont val="Calibri"/>
            <scheme val="minor"/>
          </rPr>
          <t>======
ID#AAABtFUf8kE
tc={50916F06-D4B7-4814-9B6A-D5723B8541B2}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4" authorId="0" shapeId="0" xr:uid="{00000000-0006-0000-0A00-00002D000000}">
      <text>
        <r>
          <rPr>
            <sz val="11"/>
            <color theme="1"/>
            <rFont val="Calibri"/>
            <scheme val="minor"/>
          </rPr>
          <t>======
ID#AAABtFUf8ic
tc={4B674B33-D4B3-41DF-B41D-D3B4C54527A2}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5" authorId="0" shapeId="0" xr:uid="{00000000-0006-0000-0A00-000007000000}">
      <text>
        <r>
          <rPr>
            <sz val="11"/>
            <color theme="1"/>
            <rFont val="Calibri"/>
            <scheme val="minor"/>
          </rPr>
          <t>======
ID#AAABtFUf9HA
tc={853FA23C-53D8-4EBB-95DA-391025060D89}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0A00-000013000000}">
      <text>
        <r>
          <rPr>
            <sz val="11"/>
            <color theme="1"/>
            <rFont val="Calibri"/>
            <scheme val="minor"/>
          </rPr>
          <t>======
ID#AAABtFUf84w
tc={41A1E496-72CE-4ED0-ACE0-2ED597EFE8D3}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0A00-000011000000}">
      <text>
        <r>
          <rPr>
            <sz val="11"/>
            <color theme="1"/>
            <rFont val="Calibri"/>
            <scheme val="minor"/>
          </rPr>
          <t>======
ID#AAABtFUf88U
tc={C777B430-6264-45FB-992D-E3947645976E}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0A00-00001D000000}">
      <text>
        <r>
          <rPr>
            <sz val="11"/>
            <color theme="1"/>
            <rFont val="Calibri"/>
            <scheme val="minor"/>
          </rPr>
          <t>======
ID#AAABtFUf8yk
tc={8B4F2050-6500-4662-A86F-157552F6163B}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0A00-00000F000000}">
      <text>
        <r>
          <rPr>
            <sz val="11"/>
            <color theme="1"/>
            <rFont val="Calibri"/>
            <scheme val="minor"/>
          </rPr>
          <t>======
ID#AAABtFUf8-I
tc={E302E65B-8DCA-470C-99A7-8735711D4929}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A00-000018000000}">
      <text>
        <r>
          <rPr>
            <sz val="11"/>
            <color theme="1"/>
            <rFont val="Calibri"/>
            <scheme val="minor"/>
          </rPr>
          <t>======
ID#AAABtFUf82k
tc={4E072185-798A-4B32-B333-CBA76678CBD7}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0A00-000033000000}">
      <text>
        <r>
          <rPr>
            <sz val="11"/>
            <color theme="1"/>
            <rFont val="Calibri"/>
            <scheme val="minor"/>
          </rPr>
          <t>======
ID#AAABtFUf8eU
tc={60C4C35E-8CED-4DE0-A1A9-252F79CC2DCE}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6" authorId="0" shapeId="0" xr:uid="{00000000-0006-0000-0A00-000010000000}">
      <text>
        <r>
          <rPr>
            <sz val="11"/>
            <color theme="1"/>
            <rFont val="Calibri"/>
            <scheme val="minor"/>
          </rPr>
          <t>======
ID#AAABtFUf88o
tc={443B111F-2819-4BF0-A461-A6E5225260D5}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6" authorId="0" shapeId="0" xr:uid="{00000000-0006-0000-0A00-000005000000}">
      <text>
        <r>
          <rPr>
            <sz val="11"/>
            <color theme="1"/>
            <rFont val="Calibri"/>
            <scheme val="minor"/>
          </rPr>
          <t>======
ID#AAABtFUf9Is
tc={90160BA1-2A84-4DE8-9B28-8631CC52D0DD}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7" authorId="0" shapeId="0" xr:uid="{00000000-0006-0000-0A00-00000B000000}">
      <text>
        <r>
          <rPr>
            <sz val="11"/>
            <color theme="1"/>
            <rFont val="Calibri"/>
            <scheme val="minor"/>
          </rPr>
          <t>======
ID#AAABtFUf8_8
tc={846B220F-6EF2-47BC-AA2D-526033D66680}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7" authorId="0" shapeId="0" xr:uid="{00000000-0006-0000-0A00-00001C000000}">
      <text>
        <r>
          <rPr>
            <sz val="11"/>
            <color theme="1"/>
            <rFont val="Calibri"/>
            <scheme val="minor"/>
          </rPr>
          <t>======
ID#AAABtFUf8z0
tc={95C6F353-19EF-43DB-9CB9-E4075EFB00DD}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8" authorId="0" shapeId="0" xr:uid="{00000000-0006-0000-0A00-000024000000}">
      <text>
        <r>
          <rPr>
            <sz val="11"/>
            <color theme="1"/>
            <rFont val="Calibri"/>
            <scheme val="minor"/>
          </rPr>
          <t>======
ID#AAABtFUf8ok
tc={D9841F76-3829-47D2-844A-07B4FA9765BE}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2" authorId="0" shapeId="0" xr:uid="{00000000-0006-0000-0A00-00001E000000}">
      <text>
        <r>
          <rPr>
            <sz val="11"/>
            <color theme="1"/>
            <rFont val="Calibri"/>
            <scheme val="minor"/>
          </rPr>
          <t>======
ID#AAABtFUf8xs
tc={8552A4CB-E903-4688-843C-794C3E6C1802}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0A00-00001A000000}">
      <text>
        <r>
          <rPr>
            <sz val="11"/>
            <color theme="1"/>
            <rFont val="Calibri"/>
            <scheme val="minor"/>
          </rPr>
          <t>======
ID#AAABtFUf81M
tc={35161477-0BB1-4C1F-B7A0-7C2AAF08B36A}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1" authorId="0" shapeId="0" xr:uid="{00000000-0006-0000-0A00-000003000000}">
      <text>
        <r>
          <rPr>
            <sz val="11"/>
            <color theme="1"/>
            <rFont val="Calibri"/>
            <scheme val="minor"/>
          </rPr>
          <t>======
ID#AAABtFUf9KI
tc={56E5089B-92C2-4F53-A5EC-9AEFDA012C31}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6" authorId="0" shapeId="0" xr:uid="{00000000-0006-0000-0A00-000017000000}">
      <text>
        <r>
          <rPr>
            <sz val="11"/>
            <color theme="1"/>
            <rFont val="Calibri"/>
            <scheme val="minor"/>
          </rPr>
          <t>======
ID#AAABtFUf83Q
tc={FCEDCCF0-4638-4545-8645-AAF4F50370A3}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09" authorId="0" shapeId="0" xr:uid="{00000000-0006-0000-0A00-000035000000}">
      <text>
        <r>
          <rPr>
            <sz val="11"/>
            <color theme="1"/>
            <rFont val="Calibri"/>
            <scheme val="minor"/>
          </rPr>
          <t>======
ID#AAABtFUf8aE
tc={0E440D0B-F477-46F7-89A5-216CDF4CF129}    (2025-10-21 13:17:29)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09" authorId="0" shapeId="0" xr:uid="{00000000-0006-0000-0A00-00001B000000}">
      <text>
        <r>
          <rPr>
            <sz val="11"/>
            <color theme="1"/>
            <rFont val="Calibri"/>
            <scheme val="minor"/>
          </rPr>
          <t>======
ID#AAABtFUf81I
tc={82C4521B-7DB3-45F7-B9D6-89D16846C7B2}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0" authorId="0" shapeId="0" xr:uid="{00000000-0006-0000-0A00-000001000000}">
      <text>
        <r>
          <rPr>
            <sz val="11"/>
            <color theme="1"/>
            <rFont val="Calibri"/>
            <scheme val="minor"/>
          </rPr>
          <t>======
ID#AAABtFUf9mY
tc={F00AAE89-81FB-46A8-92B2-B7DD1953D9D8}    (2025-10-21 13:17:31)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0" authorId="0" shapeId="0" xr:uid="{00000000-0006-0000-0A00-000034000000}">
      <text>
        <r>
          <rPr>
            <sz val="11"/>
            <color theme="1"/>
            <rFont val="Calibri"/>
            <scheme val="minor"/>
          </rPr>
          <t>======
ID#AAABtFUf8d8
tc={40E5B9BA-B7F7-4479-8F0D-641381BFB9BE}    (2025-10-21 13:17:29)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1" authorId="0" shapeId="0" xr:uid="{00000000-0006-0000-0A00-00000C000000}">
      <text>
        <r>
          <rPr>
            <sz val="11"/>
            <color theme="1"/>
            <rFont val="Calibri"/>
            <scheme val="minor"/>
          </rPr>
          <t>======
ID#AAABtFUf8_k
tc={4CB9D8B5-1A98-4D65-9670-FEFDCDCC4E6D}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1" authorId="0" shapeId="0" xr:uid="{00000000-0006-0000-0A00-000004000000}">
      <text>
        <r>
          <rPr>
            <sz val="11"/>
            <color theme="1"/>
            <rFont val="Calibri"/>
            <scheme val="minor"/>
          </rPr>
          <t>======
ID#AAABtFUf9Iw
tc={37BFE31E-6499-4881-8B98-37EBC278F965}    (2025-10-21 13:17:31)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5" authorId="0" shapeId="0" xr:uid="{00000000-0006-0000-0A00-000023000000}">
      <text>
        <r>
          <rPr>
            <sz val="11"/>
            <color theme="1"/>
            <rFont val="Calibri"/>
            <scheme val="minor"/>
          </rPr>
          <t>======
ID#AAABtFUf8qk
tc={88FE3C94-1FFA-41AE-A7AA-6C6171DF4398}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8" authorId="0" shapeId="0" xr:uid="{00000000-0006-0000-0A00-000021000000}">
      <text>
        <r>
          <rPr>
            <sz val="11"/>
            <color theme="1"/>
            <rFont val="Calibri"/>
            <scheme val="minor"/>
          </rPr>
          <t>======
ID#AAABtFUf8sM
tc={AF82DE65-F166-4380-9CBC-92B5FBCB0721}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0A00-00002A000000}">
      <text>
        <r>
          <rPr>
            <sz val="11"/>
            <color theme="1"/>
            <rFont val="Calibri"/>
            <scheme val="minor"/>
          </rPr>
          <t>======
ID#AAABtFUf8jI
tc={9AE0E59A-64C1-4FC4-B5F9-8D6A4876B50F}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hImc9mxPy1soSDryjxYES2+yNvHA=="/>
    </ext>
  </extL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B00-00000D000000}">
      <text>
        <r>
          <rPr>
            <sz val="11"/>
            <color theme="1"/>
            <rFont val="Calibri"/>
            <scheme val="minor"/>
          </rPr>
          <t>======
ID#AAABtFUf9AI
tc={DB345BF8-0E58-46A4-A059-78E8E95B0E1E}    (2025-10-21 13:17:30)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B00-000007000000}">
      <text>
        <r>
          <rPr>
            <sz val="11"/>
            <color theme="1"/>
            <rFont val="Calibri"/>
            <scheme val="minor"/>
          </rPr>
          <t>======
ID#AAABtFUf9Fc
tc={D552312F-3C74-4C9B-A00A-172F00E9C84D}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B00-000035000000}">
      <text>
        <r>
          <rPr>
            <sz val="11"/>
            <color theme="1"/>
            <rFont val="Calibri"/>
            <scheme val="minor"/>
          </rPr>
          <t>======
ID#AAABtFPcOts
tc={EC90FF67-1C7C-4674-AC6F-5BDEBFCFF0B7}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B00-000020000000}">
      <text>
        <r>
          <rPr>
            <sz val="11"/>
            <color theme="1"/>
            <rFont val="Calibri"/>
            <scheme val="minor"/>
          </rPr>
          <t>======
ID#AAABtFUf8wQ
tc={CEF52CAD-8057-440E-8FE8-8F88131A808F}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B00-000021000000}">
      <text>
        <r>
          <rPr>
            <sz val="11"/>
            <color theme="1"/>
            <rFont val="Calibri"/>
            <scheme val="minor"/>
          </rPr>
          <t>======
ID#AAABtFUf8vs
tc={3A1E37EC-612A-4494-930F-39AFD33535BD}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B00-000019000000}">
      <text>
        <r>
          <rPr>
            <sz val="11"/>
            <color theme="1"/>
            <rFont val="Calibri"/>
            <scheme val="minor"/>
          </rPr>
          <t>======
ID#AAABtFUf83o
tc={D390A641-34F7-4246-B640-1CDD94E830C7}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B00-000024000000}">
      <text>
        <r>
          <rPr>
            <sz val="11"/>
            <color theme="1"/>
            <rFont val="Calibri"/>
            <scheme val="minor"/>
          </rPr>
          <t>======
ID#AAABtFUf8tw
tc={10B4E6E6-65D4-4C5A-BDEA-E4CDF2F259D7}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B00-00000E000000}">
      <text>
        <r>
          <rPr>
            <sz val="11"/>
            <color theme="1"/>
            <rFont val="Calibri"/>
            <scheme val="minor"/>
          </rPr>
          <t>======
ID#AAABtFUf8-4
tc={D25593B7-F970-46B3-B981-B7A1DC9CAFA4}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B00-00000B000000}">
      <text>
        <r>
          <rPr>
            <sz val="11"/>
            <color theme="1"/>
            <rFont val="Calibri"/>
            <scheme val="minor"/>
          </rPr>
          <t>======
ID#AAABtFUf9DY
tc={6756849E-3EDF-4169-A2C2-F8B634105EB1}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B00-000009000000}">
      <text>
        <r>
          <rPr>
            <sz val="11"/>
            <color theme="1"/>
            <rFont val="Calibri"/>
            <scheme val="minor"/>
          </rPr>
          <t>======
ID#AAABtFUf9E4
tc={CE954AC0-16FC-4822-A57F-D2A0A3C2CD15}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B00-000013000000}">
      <text>
        <r>
          <rPr>
            <sz val="11"/>
            <color theme="1"/>
            <rFont val="Calibri"/>
            <scheme val="minor"/>
          </rPr>
          <t>======
ID#AAABtFUf86A
tc={57E860A2-F26B-46E2-B9F4-05ED00913AD6}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B00-000010000000}">
      <text>
        <r>
          <rPr>
            <sz val="11"/>
            <color theme="1"/>
            <rFont val="Calibri"/>
            <scheme val="minor"/>
          </rPr>
          <t>======
ID#AAABtFUf88Y
tc={3FFE0479-2A4D-4F34-AEB8-5DAC8758A372}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B00-00000C000000}">
      <text>
        <r>
          <rPr>
            <sz val="11"/>
            <color theme="1"/>
            <rFont val="Calibri"/>
            <scheme val="minor"/>
          </rPr>
          <t>======
ID#AAABtFUf9BA
tc={95FF6A36-FD43-4CBF-B8EB-1061BC109E9A}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B00-000011000000}">
      <text>
        <r>
          <rPr>
            <sz val="11"/>
            <color theme="1"/>
            <rFont val="Calibri"/>
            <scheme val="minor"/>
          </rPr>
          <t>======
ID#AAABtFUf87E
tc={033BAB4F-DD1B-450A-BE8A-152CBA72184D}    (2025-10-21 13:17:30)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B00-000026000000}">
      <text>
        <r>
          <rPr>
            <sz val="11"/>
            <color theme="1"/>
            <rFont val="Calibri"/>
            <scheme val="minor"/>
          </rPr>
          <t>======
ID#AAABtFUf8tE
tc={BF336E6C-45D3-45C1-B823-2CF2502B737B}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B00-000016000000}">
      <text>
        <r>
          <rPr>
            <sz val="11"/>
            <color theme="1"/>
            <rFont val="Calibri"/>
            <scheme val="minor"/>
          </rPr>
          <t>======
ID#AAABtFUf844
tc={0F57754B-B54B-4FFD-8FB3-5076D5725D0B}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0B00-000015000000}">
      <text>
        <r>
          <rPr>
            <sz val="11"/>
            <color theme="1"/>
            <rFont val="Calibri"/>
            <scheme val="minor"/>
          </rPr>
          <t>======
ID#AAABtFUf85M
tc={E4594BA9-C8BD-4F9A-AA1C-C876823D6F4D}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0B00-00002F000000}">
      <text>
        <r>
          <rPr>
            <sz val="11"/>
            <color theme="1"/>
            <rFont val="Calibri"/>
            <scheme val="minor"/>
          </rPr>
          <t>======
ID#AAABtFUf8kI
tc={64BBC25C-16EB-4199-AF59-41A59E78F758}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0B00-000003000000}">
      <text>
        <r>
          <rPr>
            <sz val="11"/>
            <color theme="1"/>
            <rFont val="Calibri"/>
            <scheme val="minor"/>
          </rPr>
          <t>======
ID#AAABtFUf9lE
tc={45FDF95C-29EC-4218-BEB6-B8214C1CF393}    (2025-10-21 13:17:31)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0B00-000025000000}">
      <text>
        <r>
          <rPr>
            <sz val="11"/>
            <color theme="1"/>
            <rFont val="Calibri"/>
            <scheme val="minor"/>
          </rPr>
          <t>======
ID#AAABtFUf8tQ
tc={F0986EF5-615D-4890-BDBD-DA0E410F1004}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0B00-000034000000}">
      <text>
        <r>
          <rPr>
            <sz val="11"/>
            <color theme="1"/>
            <rFont val="Calibri"/>
            <scheme val="minor"/>
          </rPr>
          <t>======
ID#AAABtFPcOtw
tc={B1DA335F-8EF1-44B6-8A2F-9DFD354202B2}    (2025-10-21 13:17:29)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0B00-00000A000000}">
      <text>
        <r>
          <rPr>
            <sz val="11"/>
            <color theme="1"/>
            <rFont val="Calibri"/>
            <scheme val="minor"/>
          </rPr>
          <t>======
ID#AAABtFUf9EQ
tc={8774AF07-E767-40EE-BBC3-71B80E5D0C85}    (2025-10-21 13:17:31)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0B00-00001A000000}">
      <text>
        <r>
          <rPr>
            <sz val="11"/>
            <color theme="1"/>
            <rFont val="Calibri"/>
            <scheme val="minor"/>
          </rPr>
          <t>======
ID#AAABtFUf82Y
tc={030FE047-B7E0-4829-9C49-68B30E085A2A}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0B00-000001000000}">
      <text>
        <r>
          <rPr>
            <sz val="11"/>
            <color theme="1"/>
            <rFont val="Calibri"/>
            <scheme val="minor"/>
          </rPr>
          <t>======
ID#AAABtFUf9l0
tc={9DDA0342-188F-4FFB-AF1B-8C9C8235904F}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0B00-000022000000}">
      <text>
        <r>
          <rPr>
            <sz val="11"/>
            <color theme="1"/>
            <rFont val="Calibri"/>
            <scheme val="minor"/>
          </rPr>
          <t>======
ID#AAABtFUf8uM
tc={DD48E3F1-794E-4F04-8F93-DC4AE3F2DDD9}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0B00-00002E000000}">
      <text>
        <r>
          <rPr>
            <sz val="11"/>
            <color theme="1"/>
            <rFont val="Calibri"/>
            <scheme val="minor"/>
          </rPr>
          <t>======
ID#AAABtFUf8l4
tc={8F4BB9A1-AF2F-464E-8CAF-063EDA651626}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0B00-00001E000000}">
      <text>
        <r>
          <rPr>
            <sz val="11"/>
            <color theme="1"/>
            <rFont val="Calibri"/>
            <scheme val="minor"/>
          </rPr>
          <t>======
ID#AAABtFUf8zs
tc={122766CC-9B5F-4440-BD76-0A1FA14B5209}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4" authorId="0" shapeId="0" xr:uid="{00000000-0006-0000-0B00-000017000000}">
      <text>
        <r>
          <rPr>
            <sz val="11"/>
            <color theme="1"/>
            <rFont val="Calibri"/>
            <scheme val="minor"/>
          </rPr>
          <t>======
ID#AAABtFUf84A
tc={724ABB22-59BD-473C-99DE-C66CF741900F}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5" authorId="0" shapeId="0" xr:uid="{00000000-0006-0000-0B00-000028000000}">
      <text>
        <r>
          <rPr>
            <sz val="11"/>
            <color theme="1"/>
            <rFont val="Calibri"/>
            <scheme val="minor"/>
          </rPr>
          <t>======
ID#AAABtFUf8pM
tc={04690BBF-FED0-47D1-9622-4670A1866EF1}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0B00-000008000000}">
      <text>
        <r>
          <rPr>
            <sz val="11"/>
            <color theme="1"/>
            <rFont val="Calibri"/>
            <scheme val="minor"/>
          </rPr>
          <t>======
ID#AAABtFUf9FI
tc={387469BA-3209-4C39-8EDD-80224C2A0E09}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0B00-000005000000}">
      <text>
        <r>
          <rPr>
            <sz val="11"/>
            <color theme="1"/>
            <rFont val="Calibri"/>
            <scheme val="minor"/>
          </rPr>
          <t>======
ID#AAABtFUf9j8
tc={C0133DB6-4E6D-43DA-94AC-06C30A25AB78}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0B00-00002D000000}">
      <text>
        <r>
          <rPr>
            <sz val="11"/>
            <color theme="1"/>
            <rFont val="Calibri"/>
            <scheme val="minor"/>
          </rPr>
          <t>======
ID#AAABtFUf8nQ
tc={6A549AFA-550A-41C1-AE79-568895F3629D}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0B00-000002000000}">
      <text>
        <r>
          <rPr>
            <sz val="11"/>
            <color theme="1"/>
            <rFont val="Calibri"/>
            <scheme val="minor"/>
          </rPr>
          <t>======
ID#AAABtFUf9lI
tc={33BAF2EC-84BE-4083-A7B5-F1CE901EF1FB}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B00-000006000000}">
      <text>
        <r>
          <rPr>
            <sz val="11"/>
            <color theme="1"/>
            <rFont val="Calibri"/>
            <scheme val="minor"/>
          </rPr>
          <t>======
ID#AAABtFUf9jo
tc={89170019-E8EB-4873-B345-54CE9362A1C4}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0B00-000018000000}">
      <text>
        <r>
          <rPr>
            <sz val="11"/>
            <color theme="1"/>
            <rFont val="Calibri"/>
            <scheme val="minor"/>
          </rPr>
          <t>======
ID#AAABtFUf83w
tc={451C8F4F-2AE7-4522-8A4C-D66E27D23A88}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6" authorId="0" shapeId="0" xr:uid="{00000000-0006-0000-0B00-000031000000}">
      <text>
        <r>
          <rPr>
            <sz val="11"/>
            <color theme="1"/>
            <rFont val="Calibri"/>
            <scheme val="minor"/>
          </rPr>
          <t>======
ID#AAABtFUf8c8
tc={8435F1CA-C7A6-4766-B2F9-E6E693445542}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6" authorId="0" shapeId="0" xr:uid="{00000000-0006-0000-0B00-000004000000}">
      <text>
        <r>
          <rPr>
            <sz val="11"/>
            <color theme="1"/>
            <rFont val="Calibri"/>
            <scheme val="minor"/>
          </rPr>
          <t>======
ID#AAABtFUf9ks
tc={D427D615-A247-42C5-BC8D-318D5A4CEFA1}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7" authorId="0" shapeId="0" xr:uid="{00000000-0006-0000-0B00-000032000000}">
      <text>
        <r>
          <rPr>
            <sz val="11"/>
            <color theme="1"/>
            <rFont val="Calibri"/>
            <scheme val="minor"/>
          </rPr>
          <t>======
ID#AAABtFUf8c4
tc={72893706-7F6F-4F57-8731-7878295ED02E}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7" authorId="0" shapeId="0" xr:uid="{00000000-0006-0000-0B00-00002B000000}">
      <text>
        <r>
          <rPr>
            <sz val="11"/>
            <color theme="1"/>
            <rFont val="Calibri"/>
            <scheme val="minor"/>
          </rPr>
          <t>======
ID#AAABtFUf8oA
tc={C07C240F-EE42-4CB8-994A-213B17F1F11D}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8" authorId="0" shapeId="0" xr:uid="{00000000-0006-0000-0B00-000030000000}">
      <text>
        <r>
          <rPr>
            <sz val="11"/>
            <color theme="1"/>
            <rFont val="Calibri"/>
            <scheme val="minor"/>
          </rPr>
          <t>======
ID#AAABtFUf8gE
tc={FC2527E2-36AA-4159-B77B-9A5147005BC3}    (2025-10-21 13:17:29)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2" authorId="0" shapeId="0" xr:uid="{00000000-0006-0000-0B00-00001B000000}">
      <text>
        <r>
          <rPr>
            <sz val="11"/>
            <color theme="1"/>
            <rFont val="Calibri"/>
            <scheme val="minor"/>
          </rPr>
          <t>======
ID#AAABtFUf82E
tc={26CACB90-3784-4604-98BB-B53A304EA27D}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0B00-00001F000000}">
      <text>
        <r>
          <rPr>
            <sz val="11"/>
            <color theme="1"/>
            <rFont val="Calibri"/>
            <scheme val="minor"/>
          </rPr>
          <t>======
ID#AAABtFUf8yo
tc={BAF52BFA-BB7D-4535-AABB-D9900E61DFBC}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1" authorId="0" shapeId="0" xr:uid="{00000000-0006-0000-0B00-00002A000000}">
      <text>
        <r>
          <rPr>
            <sz val="11"/>
            <color theme="1"/>
            <rFont val="Calibri"/>
            <scheme val="minor"/>
          </rPr>
          <t>======
ID#AAABtFUf8ow
tc={45F112E5-B04B-4F2A-959F-D4BBC74C7BA6}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6" authorId="0" shapeId="0" xr:uid="{00000000-0006-0000-0B00-00001D000000}">
      <text>
        <r>
          <rPr>
            <sz val="11"/>
            <color theme="1"/>
            <rFont val="Calibri"/>
            <scheme val="minor"/>
          </rPr>
          <t>======
ID#AAABtFUf80k
tc={1BF993F7-BFFC-417E-86DE-76D52E4074B1}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09" authorId="0" shapeId="0" xr:uid="{00000000-0006-0000-0B00-000014000000}">
      <text>
        <r>
          <rPr>
            <sz val="11"/>
            <color theme="1"/>
            <rFont val="Calibri"/>
            <scheme val="minor"/>
          </rPr>
          <t>======
ID#AAABtFUf85w
tc={00351916-3833-41F4-ABF9-3FCA036D57C6}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09" authorId="0" shapeId="0" xr:uid="{00000000-0006-0000-0B00-000012000000}">
      <text>
        <r>
          <rPr>
            <sz val="11"/>
            <color theme="1"/>
            <rFont val="Calibri"/>
            <scheme val="minor"/>
          </rPr>
          <t>======
ID#AAABtFUf868
tc={2DCB6C30-9990-4F94-B9A8-C6704B956F33}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0" authorId="0" shapeId="0" xr:uid="{00000000-0006-0000-0B00-00001C000000}">
      <text>
        <r>
          <rPr>
            <sz val="11"/>
            <color theme="1"/>
            <rFont val="Calibri"/>
            <scheme val="minor"/>
          </rPr>
          <t>======
ID#AAABtFUf81E
tc={01673930-4506-47F0-B0EF-C7B48DA7FD6C}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0" authorId="0" shapeId="0" xr:uid="{00000000-0006-0000-0B00-000029000000}">
      <text>
        <r>
          <rPr>
            <sz val="11"/>
            <color theme="1"/>
            <rFont val="Calibri"/>
            <scheme val="minor"/>
          </rPr>
          <t>======
ID#AAABtFUf8pI
tc={B679E0B6-F516-4D62-81F7-AC022C651E22}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1" authorId="0" shapeId="0" xr:uid="{00000000-0006-0000-0B00-000023000000}">
      <text>
        <r>
          <rPr>
            <sz val="11"/>
            <color theme="1"/>
            <rFont val="Calibri"/>
            <scheme val="minor"/>
          </rPr>
          <t>======
ID#AAABtFUf8uE
tc={B80FF038-6445-4700-936F-1AD06E725DDE}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1" authorId="0" shapeId="0" xr:uid="{00000000-0006-0000-0B00-000033000000}">
      <text>
        <r>
          <rPr>
            <sz val="11"/>
            <color theme="1"/>
            <rFont val="Calibri"/>
            <scheme val="minor"/>
          </rPr>
          <t>======
ID#AAABtFUf8as
tc={43D45137-38B2-4EBD-A35D-B2E5BEF15853}    (2025-10-21 13:17:29)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5" authorId="0" shapeId="0" xr:uid="{00000000-0006-0000-0B00-00002C000000}">
      <text>
        <r>
          <rPr>
            <sz val="11"/>
            <color theme="1"/>
            <rFont val="Calibri"/>
            <scheme val="minor"/>
          </rPr>
          <t>======
ID#AAABtFUf8n8
tc={1C5D756C-C140-47F3-A9AF-31D8D4E4FE12}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8" authorId="0" shapeId="0" xr:uid="{00000000-0006-0000-0B00-00000F000000}">
      <text>
        <r>
          <rPr>
            <sz val="11"/>
            <color theme="1"/>
            <rFont val="Calibri"/>
            <scheme val="minor"/>
          </rPr>
          <t>======
ID#AAABtFUf88s
tc={50F6F11B-9BA2-4FD6-9F2E-657B689EDF1D}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0B00-000027000000}">
      <text>
        <r>
          <rPr>
            <sz val="11"/>
            <color theme="1"/>
            <rFont val="Calibri"/>
            <scheme val="minor"/>
          </rPr>
          <t>======
ID#AAABtFUf8rc
tc={C99C1DA5-A393-40E0-84F0-FC281BDC58A9}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jOvPBwhJb/ndjNUEvyCOV8UZH+/w=="/>
    </ext>
  </extL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C00-000027000000}">
      <text>
        <r>
          <rPr>
            <sz val="11"/>
            <color theme="1"/>
            <rFont val="Calibri"/>
            <scheme val="minor"/>
          </rPr>
          <t>======
ID#AAABtFUf8dw
tc={001AF634-B8F9-4B20-98C6-BB8E8789FB9F}    (2025-10-21 13:17:29)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C00-000025000000}">
      <text>
        <r>
          <rPr>
            <sz val="11"/>
            <color theme="1"/>
            <rFont val="Calibri"/>
            <scheme val="minor"/>
          </rPr>
          <t>======
ID#AAABtFUf8gU
tc={FA6514D8-17A2-405B-B2C5-720177134FEB}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C00-000015000000}">
      <text>
        <r>
          <rPr>
            <sz val="11"/>
            <color theme="1"/>
            <rFont val="Calibri"/>
            <scheme val="minor"/>
          </rPr>
          <t>======
ID#AAABtFUf85o
tc={B2764049-E4C7-4738-BE33-4E392C1CFADC}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C00-000011000000}">
      <text>
        <r>
          <rPr>
            <sz val="11"/>
            <color theme="1"/>
            <rFont val="Calibri"/>
            <scheme val="minor"/>
          </rPr>
          <t>======
ID#AAABtFUf894
tc={5308FBE3-8C15-4C28-82DA-E7A8D06B585F}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C00-00000D000000}">
      <text>
        <r>
          <rPr>
            <sz val="11"/>
            <color theme="1"/>
            <rFont val="Calibri"/>
            <scheme val="minor"/>
          </rPr>
          <t>======
ID#AAABtFUf9Cc
tc={789D8359-467A-4633-B47D-82F328BD1C0B}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C00-000028000000}">
      <text>
        <r>
          <rPr>
            <sz val="11"/>
            <color theme="1"/>
            <rFont val="Calibri"/>
            <scheme val="minor"/>
          </rPr>
          <t>======
ID#AAABtFUf8dE
tc={F8C46B18-6717-4D56-B3FE-5FF79BA4BA95}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C00-000007000000}">
      <text>
        <r>
          <rPr>
            <sz val="11"/>
            <color theme="1"/>
            <rFont val="Calibri"/>
            <scheme val="minor"/>
          </rPr>
          <t>======
ID#AAABtFUf9F8
tc={6EBC7D5C-4F43-41FE-9DC6-F503DE3450F9}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C00-000023000000}">
      <text>
        <r>
          <rPr>
            <sz val="11"/>
            <color theme="1"/>
            <rFont val="Calibri"/>
            <scheme val="minor"/>
          </rPr>
          <t>======
ID#AAABtFUf8kQ
tc={EE7046B3-246F-484C-A137-C608DC43CCA1}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C20" authorId="0" shapeId="0" xr:uid="{00000000-0006-0000-0C00-000020000000}">
      <text>
        <r>
          <rPr>
            <sz val="11"/>
            <color theme="1"/>
            <rFont val="Calibri"/>
            <scheme val="minor"/>
          </rPr>
          <t>======
ID#AAABtFUf8mo
tc={04F1F1A5-FB34-4294-B752-BFE5CA5D6186}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C00-000016000000}">
      <text>
        <r>
          <rPr>
            <sz val="11"/>
            <color theme="1"/>
            <rFont val="Calibri"/>
            <scheme val="minor"/>
          </rPr>
          <t>======
ID#AAABtFUf84Q
tc={E1F23F32-61BF-468E-B26C-0AB442A20DF9}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C00-00001E000000}">
      <text>
        <r>
          <rPr>
            <sz val="11"/>
            <color theme="1"/>
            <rFont val="Calibri"/>
            <scheme val="minor"/>
          </rPr>
          <t>======
ID#AAABtFUf8sI
tc={B79C509E-7F99-48F8-A242-10726772B92C}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E25" authorId="0" shapeId="0" xr:uid="{00000000-0006-0000-0C00-000008000000}">
      <text>
        <r>
          <rPr>
            <sz val="11"/>
            <color theme="1"/>
            <rFont val="Calibri"/>
            <scheme val="minor"/>
          </rPr>
          <t>======
ID#AAABtFUf9Fs
tc={58D51CAE-F9CD-4728-A86C-7EEC941CEB79}    (2025-10-21 13:17:31)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C00-000002000000}">
      <text>
        <r>
          <rPr>
            <sz val="11"/>
            <color theme="1"/>
            <rFont val="Calibri"/>
            <scheme val="minor"/>
          </rPr>
          <t>======
ID#AAABtFUf9j0
tc={104A5A3F-C73A-40AD-8A53-16E4E95472D8}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C00-00000F000000}">
      <text>
        <r>
          <rPr>
            <sz val="11"/>
            <color theme="1"/>
            <rFont val="Calibri"/>
            <scheme val="minor"/>
          </rPr>
          <t>======
ID#AAABtFUf9Ak
tc={B96FAB91-DB46-4ED5-B0A7-B14543BBB8D7}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0C00-00002A000000}">
      <text>
        <r>
          <rPr>
            <sz val="11"/>
            <color theme="1"/>
            <rFont val="Calibri"/>
            <scheme val="minor"/>
          </rPr>
          <t>======
ID#AAABtFUf8ck
tc={89B2298C-0F69-4AD9-AFD4-62391D0B0BC3}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0C00-00000C000000}">
      <text>
        <r>
          <rPr>
            <sz val="11"/>
            <color theme="1"/>
            <rFont val="Calibri"/>
            <scheme val="minor"/>
          </rPr>
          <t>======
ID#AAABtFUf9C0
tc={5CCDBC89-308D-48C1-A7EB-5C859ABFC9B5}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0C00-000014000000}">
      <text>
        <r>
          <rPr>
            <sz val="11"/>
            <color theme="1"/>
            <rFont val="Calibri"/>
            <scheme val="minor"/>
          </rPr>
          <t>======
ID#AAABtFUf874
tc={41AD90DE-E266-4900-AF7A-FDCA5595C6CE}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0C00-00000B000000}">
      <text>
        <r>
          <rPr>
            <sz val="11"/>
            <color theme="1"/>
            <rFont val="Calibri"/>
            <scheme val="minor"/>
          </rPr>
          <t>======
ID#AAABtFUf9C4
tc={08260BCE-5EC1-401B-A6FD-9D620AB240B8}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0C00-000009000000}">
      <text>
        <r>
          <rPr>
            <sz val="11"/>
            <color theme="1"/>
            <rFont val="Calibri"/>
            <scheme val="minor"/>
          </rPr>
          <t>======
ID#AAABtFUf9EE
tc={8DCC8A52-708D-4A9C-A9E5-3AAAE5DE98AA}    (2025-10-21 13:17:31)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0C00-00000E000000}">
      <text>
        <r>
          <rPr>
            <sz val="11"/>
            <color theme="1"/>
            <rFont val="Calibri"/>
            <scheme val="minor"/>
          </rPr>
          <t>======
ID#AAABtFUf9BY
tc={8B64A893-DB3B-4B9C-9DBD-4D80D69A1C50}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0C00-00001C000000}">
      <text>
        <r>
          <rPr>
            <sz val="11"/>
            <color theme="1"/>
            <rFont val="Calibri"/>
            <scheme val="minor"/>
          </rPr>
          <t>======
ID#AAABtFUf8vE
tc={4C68117A-D418-4E5A-A362-41DF15A3D8C2}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0C00-000006000000}">
      <text>
        <r>
          <rPr>
            <sz val="11"/>
            <color theme="1"/>
            <rFont val="Calibri"/>
            <scheme val="minor"/>
          </rPr>
          <t>======
ID#AAABtFUf9Go
tc={F50117F9-4F78-4246-8FC0-D873402DBFDB}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0C00-000001000000}">
      <text>
        <r>
          <rPr>
            <sz val="11"/>
            <color theme="1"/>
            <rFont val="Calibri"/>
            <scheme val="minor"/>
          </rPr>
          <t>======
ID#AAABtFUf9mQ
tc={90E98447-21D7-4E17-AFDC-163D8F498D7B}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0C00-00001F000000}">
      <text>
        <r>
          <rPr>
            <sz val="11"/>
            <color theme="1"/>
            <rFont val="Calibri"/>
            <scheme val="minor"/>
          </rPr>
          <t>======
ID#AAABtFUf8qU
tc={4C2AFEC5-1EDD-4C49-B6A8-98CE3145C34B}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B77" authorId="0" shapeId="0" xr:uid="{00000000-0006-0000-0C00-000017000000}">
      <text>
        <r>
          <rPr>
            <sz val="11"/>
            <color theme="1"/>
            <rFont val="Calibri"/>
            <scheme val="minor"/>
          </rPr>
          <t>======
ID#AAABtFUf8z4
tc={09D66294-191C-4C8D-8B01-D822FAA76EDB}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77" authorId="0" shapeId="0" xr:uid="{00000000-0006-0000-0C00-000003000000}">
      <text>
        <r>
          <rPr>
            <sz val="11"/>
            <color theme="1"/>
            <rFont val="Calibri"/>
            <scheme val="minor"/>
          </rPr>
          <t>======
ID#AAABtFUf9Hw
tc={A6674B91-3796-4BB9-8833-D1A960ABD554}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78" authorId="0" shapeId="0" xr:uid="{00000000-0006-0000-0C00-000010000000}">
      <text>
        <r>
          <rPr>
            <sz val="11"/>
            <color theme="1"/>
            <rFont val="Calibri"/>
            <scheme val="minor"/>
          </rPr>
          <t>======
ID#AAABtFUf898
tc={3608E544-75BF-4A06-B471-60C8A7D108AA}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78" authorId="0" shapeId="0" xr:uid="{00000000-0006-0000-0C00-00000A000000}">
      <text>
        <r>
          <rPr>
            <sz val="11"/>
            <color theme="1"/>
            <rFont val="Calibri"/>
            <scheme val="minor"/>
          </rPr>
          <t>======
ID#AAABtFUf9Do
tc={69C55CE6-AD7E-4AC8-BD25-D3C7711493C6}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79" authorId="0" shapeId="0" xr:uid="{00000000-0006-0000-0C00-000019000000}">
      <text>
        <r>
          <rPr>
            <sz val="11"/>
            <color theme="1"/>
            <rFont val="Calibri"/>
            <scheme val="minor"/>
          </rPr>
          <t>======
ID#AAABtFUf8xY
tc={16052AA5-F83A-4954-B1BB-6BBAB70DCA62}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83" authorId="0" shapeId="0" xr:uid="{00000000-0006-0000-0C00-000024000000}">
      <text>
        <r>
          <rPr>
            <sz val="11"/>
            <color theme="1"/>
            <rFont val="Calibri"/>
            <scheme val="minor"/>
          </rPr>
          <t>======
ID#AAABtFUf8iM
tc={79A007AE-7489-44B7-98B2-7367EB0177D1}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88" authorId="0" shapeId="0" xr:uid="{00000000-0006-0000-0C00-00001A000000}">
      <text>
        <r>
          <rPr>
            <sz val="11"/>
            <color theme="1"/>
            <rFont val="Calibri"/>
            <scheme val="minor"/>
          </rPr>
          <t>======
ID#AAABtFUf8wg
tc={826535F9-AD90-496A-8B35-4F726291AA07}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2" authorId="0" shapeId="0" xr:uid="{00000000-0006-0000-0C00-000022000000}">
      <text>
        <r>
          <rPr>
            <sz val="11"/>
            <color theme="1"/>
            <rFont val="Calibri"/>
            <scheme val="minor"/>
          </rPr>
          <t>======
ID#AAABtFUf8lk
tc={F77A7D57-AAC7-4950-AEFC-4DC5551F9812}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0C00-000013000000}">
      <text>
        <r>
          <rPr>
            <sz val="11"/>
            <color theme="1"/>
            <rFont val="Calibri"/>
            <scheme val="minor"/>
          </rPr>
          <t>======
ID#AAABtFUf888
tc={3AE48693-3BB6-4339-A959-7EF50B502828}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00" authorId="0" shapeId="0" xr:uid="{00000000-0006-0000-0C00-000026000000}">
      <text>
        <r>
          <rPr>
            <sz val="11"/>
            <color theme="1"/>
            <rFont val="Calibri"/>
            <scheme val="minor"/>
          </rPr>
          <t>======
ID#AAABtFUf8eM
tc={4A7A4279-F587-4F25-871C-89EE97CFC78D}    (2025-10-21 13:17:29)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00" authorId="0" shapeId="0" xr:uid="{00000000-0006-0000-0C00-000018000000}">
      <text>
        <r>
          <rPr>
            <sz val="11"/>
            <color theme="1"/>
            <rFont val="Calibri"/>
            <scheme val="minor"/>
          </rPr>
          <t>======
ID#AAABtFUf8y4
tc={91E7F7E6-37ED-41AF-A2B4-7B9CA77574AA}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01" authorId="0" shapeId="0" xr:uid="{00000000-0006-0000-0C00-000021000000}">
      <text>
        <r>
          <rPr>
            <sz val="11"/>
            <color theme="1"/>
            <rFont val="Calibri"/>
            <scheme val="minor"/>
          </rPr>
          <t>======
ID#AAABtFUf8mg
tc={5E36B1DB-041A-4798-A39D-12C0AA89AE7A}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01" authorId="0" shapeId="0" xr:uid="{00000000-0006-0000-0C00-000029000000}">
      <text>
        <r>
          <rPr>
            <sz val="11"/>
            <color theme="1"/>
            <rFont val="Calibri"/>
            <scheme val="minor"/>
          </rPr>
          <t>======
ID#AAABtFUf8cs
tc={223E62EB-55EE-493D-BA78-503DCA2216DB}    (2025-10-21 13:17:29)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02" authorId="0" shapeId="0" xr:uid="{00000000-0006-0000-0C00-000005000000}">
      <text>
        <r>
          <rPr>
            <sz val="11"/>
            <color theme="1"/>
            <rFont val="Calibri"/>
            <scheme val="minor"/>
          </rPr>
          <t>======
ID#AAABtFUf9HI
tc={D29D9D01-C6C3-4FAA-89E6-5F3135F182A9}    (2025-10-21 13:17:31)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02" authorId="0" shapeId="0" xr:uid="{00000000-0006-0000-0C00-000004000000}">
      <text>
        <r>
          <rPr>
            <sz val="11"/>
            <color theme="1"/>
            <rFont val="Calibri"/>
            <scheme val="minor"/>
          </rPr>
          <t>======
ID#AAABtFUf9HQ
tc={5FD6BF58-7641-4B24-A355-C37DFF8C211B}    (2025-10-21 13:17:31)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06" authorId="0" shapeId="0" xr:uid="{00000000-0006-0000-0C00-00001B000000}">
      <text>
        <r>
          <rPr>
            <sz val="11"/>
            <color theme="1"/>
            <rFont val="Calibri"/>
            <scheme val="minor"/>
          </rPr>
          <t>======
ID#AAABtFUf8v8
tc={05708040-C772-40F7-BC5D-73EA4D7A100C}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09" authorId="0" shapeId="0" xr:uid="{00000000-0006-0000-0C00-000012000000}">
      <text>
        <r>
          <rPr>
            <sz val="11"/>
            <color theme="1"/>
            <rFont val="Calibri"/>
            <scheme val="minor"/>
          </rPr>
          <t>======
ID#AAABtFUf89I
tc={0B80087E-8B40-4E9B-84ED-DE381F70E2C4}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2" authorId="0" shapeId="0" xr:uid="{00000000-0006-0000-0C00-00001D000000}">
      <text>
        <r>
          <rPr>
            <sz val="11"/>
            <color theme="1"/>
            <rFont val="Calibri"/>
            <scheme val="minor"/>
          </rPr>
          <t>======
ID#AAABtFUf8t8
tc={0B782D94-9CD0-4B75-9717-CF3AF5ECC68E}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hqdvkzsqY3kXa9ZeX1TMWMTOasAA=="/>
    </ext>
  </extL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D00-000033000000}">
      <text>
        <r>
          <rPr>
            <sz val="11"/>
            <color theme="1"/>
            <rFont val="Calibri"/>
            <scheme val="minor"/>
          </rPr>
          <t>======
ID#AAABtFUf8aU
tc={C535C650-F25E-4EAE-93C2-8476E859C67D}    (2025-10-21 13:17:29)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D00-000007000000}">
      <text>
        <r>
          <rPr>
            <sz val="11"/>
            <color theme="1"/>
            <rFont val="Calibri"/>
            <scheme val="minor"/>
          </rPr>
          <t>======
ID#AAABtFUf9jA
tc={B6B363E7-E542-4758-89FB-1217D6AC9937}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D00-000032000000}">
      <text>
        <r>
          <rPr>
            <sz val="11"/>
            <color theme="1"/>
            <rFont val="Calibri"/>
            <scheme val="minor"/>
          </rPr>
          <t>======
ID#AAABtFUf8eQ
tc={0932C95E-BB6D-47C5-99E6-E280049592BC}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D00-000031000000}">
      <text>
        <r>
          <rPr>
            <sz val="11"/>
            <color theme="1"/>
            <rFont val="Calibri"/>
            <scheme val="minor"/>
          </rPr>
          <t>======
ID#AAABtFUf8e8
tc={9BEBA522-BF20-45D2-A063-3DE672E27E2D}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D00-000003000000}">
      <text>
        <r>
          <rPr>
            <sz val="11"/>
            <color theme="1"/>
            <rFont val="Calibri"/>
            <scheme val="minor"/>
          </rPr>
          <t>======
ID#AAABtFUf9l8
tc={704AD1C0-6816-4E48-A205-AF13098BF995}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D00-000023000000}">
      <text>
        <r>
          <rPr>
            <sz val="11"/>
            <color theme="1"/>
            <rFont val="Calibri"/>
            <scheme val="minor"/>
          </rPr>
          <t>======
ID#AAABtFUf8rU
tc={5C1F533C-6C19-4131-8DE6-26A94AA0516A}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D00-000014000000}">
      <text>
        <r>
          <rPr>
            <sz val="11"/>
            <color theme="1"/>
            <rFont val="Calibri"/>
            <scheme val="minor"/>
          </rPr>
          <t>======
ID#AAABtFUf890
tc={757099BC-6DD5-4BF2-940F-B81BB41C2511}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D00-00002D000000}">
      <text>
        <r>
          <rPr>
            <sz val="11"/>
            <color theme="1"/>
            <rFont val="Calibri"/>
            <scheme val="minor"/>
          </rPr>
          <t>======
ID#AAABtFUf8jQ
tc={590E4CA9-DEA6-404C-A91A-5E7A3C5E4AF6}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D00-00002F000000}">
      <text>
        <r>
          <rPr>
            <sz val="11"/>
            <color theme="1"/>
            <rFont val="Calibri"/>
            <scheme val="minor"/>
          </rPr>
          <t>======
ID#AAABtFUf8gM
tc={7CF49CA2-1856-438B-853D-69AB3158C183}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D00-00000D000000}">
      <text>
        <r>
          <rPr>
            <sz val="11"/>
            <color theme="1"/>
            <rFont val="Calibri"/>
            <scheme val="minor"/>
          </rPr>
          <t>======
ID#AAABtFUf9Dc
tc={60C855DB-C6EE-49D8-B333-D78A8EA80809}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D00-000025000000}">
      <text>
        <r>
          <rPr>
            <sz val="11"/>
            <color theme="1"/>
            <rFont val="Calibri"/>
            <scheme val="minor"/>
          </rPr>
          <t>======
ID#AAABtFUf8qQ
tc={8CF14793-F7CD-4C18-BB15-87772F6EEAC6}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D00-00000B000000}">
      <text>
        <r>
          <rPr>
            <sz val="11"/>
            <color theme="1"/>
            <rFont val="Calibri"/>
            <scheme val="minor"/>
          </rPr>
          <t>======
ID#AAABtFUf9Eg
tc={854E387F-BD46-4665-B1BE-BF63A8EF7D8D}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D00-000024000000}">
      <text>
        <r>
          <rPr>
            <sz val="11"/>
            <color theme="1"/>
            <rFont val="Calibri"/>
            <scheme val="minor"/>
          </rPr>
          <t>======
ID#AAABtFUf8q0
tc={435B5ECA-6323-4C6A-9A43-09C288409929}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D00-000005000000}">
      <text>
        <r>
          <rPr>
            <sz val="11"/>
            <color theme="1"/>
            <rFont val="Calibri"/>
            <scheme val="minor"/>
          </rPr>
          <t>======
ID#AAABtFUf9k0
tc={79AB5E8E-E358-4288-B99C-33E089B51051}    (2025-10-21 13:17:31)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D00-000018000000}">
      <text>
        <r>
          <rPr>
            <sz val="11"/>
            <color theme="1"/>
            <rFont val="Calibri"/>
            <scheme val="minor"/>
          </rPr>
          <t>======
ID#AAABtFUf81s
tc={F9410E1A-BE33-407C-93EB-CB2533370CBD}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D00-000009000000}">
      <text>
        <r>
          <rPr>
            <sz val="11"/>
            <color theme="1"/>
            <rFont val="Calibri"/>
            <scheme val="minor"/>
          </rPr>
          <t>======
ID#AAABtFUf9Hc
tc={7F03A482-FD3D-4852-A97A-9A9587625C96}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0D00-000011000000}">
      <text>
        <r>
          <rPr>
            <sz val="11"/>
            <color theme="1"/>
            <rFont val="Calibri"/>
            <scheme val="minor"/>
          </rPr>
          <t>======
ID#AAABtFUf9AM
tc={1001774C-87DB-4432-9A49-D263D05F3041}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0D00-00001F000000}">
      <text>
        <r>
          <rPr>
            <sz val="11"/>
            <color theme="1"/>
            <rFont val="Calibri"/>
            <scheme val="minor"/>
          </rPr>
          <t>======
ID#AAABtFUf8s8
tc={6088CB9E-0EAE-4418-8EEB-B84CD21081C8}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0D00-000006000000}">
      <text>
        <r>
          <rPr>
            <sz val="11"/>
            <color theme="1"/>
            <rFont val="Calibri"/>
            <scheme val="minor"/>
          </rPr>
          <t>======
ID#AAABtFUf9kE
tc={9F091CA5-4988-45E4-AD16-A0ABEC74B2F9}    (2025-10-21 13:17:31)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0D00-000013000000}">
      <text>
        <r>
          <rPr>
            <sz val="11"/>
            <color theme="1"/>
            <rFont val="Calibri"/>
            <scheme val="minor"/>
          </rPr>
          <t>======
ID#AAABtFUf8-M
tc={392947B1-093D-4DF3-A0CD-9D6B07B42587}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0D00-000017000000}">
      <text>
        <r>
          <rPr>
            <sz val="11"/>
            <color theme="1"/>
            <rFont val="Calibri"/>
            <scheme val="minor"/>
          </rPr>
          <t>======
ID#AAABtFUf818
tc={64933122-FF1D-447C-85EA-D2BE7397E674}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0D00-000015000000}">
      <text>
        <r>
          <rPr>
            <sz val="11"/>
            <color theme="1"/>
            <rFont val="Calibri"/>
            <scheme val="minor"/>
          </rPr>
          <t>======
ID#AAABtFUf85E
tc={CB9A8B09-D5E7-42E0-976D-4EA6512B4F5D}    (2025-10-21 13:17:30)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0D00-000001000000}">
      <text>
        <r>
          <rPr>
            <sz val="11"/>
            <color theme="1"/>
            <rFont val="Calibri"/>
            <scheme val="minor"/>
          </rPr>
          <t>======
ID#AAABtFUf9m4
tc={508F2355-C24B-4526-844A-C337F329CDDD}    (2025-10-21 13:17:31)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0D00-000002000000}">
      <text>
        <r>
          <rPr>
            <sz val="11"/>
            <color theme="1"/>
            <rFont val="Calibri"/>
            <scheme val="minor"/>
          </rPr>
          <t>======
ID#AAABtFUf9mA
tc={153E6372-E612-40FF-A58C-D30A2939CEDD}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0D00-00000C000000}">
      <text>
        <r>
          <rPr>
            <sz val="11"/>
            <color theme="1"/>
            <rFont val="Calibri"/>
            <scheme val="minor"/>
          </rPr>
          <t>======
ID#AAABtFUf9D0
tc={8BF1CF34-73A4-4444-B81A-C1CC1E626560}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0D00-000035000000}">
      <text>
        <r>
          <rPr>
            <sz val="11"/>
            <color theme="1"/>
            <rFont val="Calibri"/>
            <scheme val="minor"/>
          </rPr>
          <t>======
ID#AAABtFPdFA4
tc={AADE0329-6883-4D7D-9B6C-FBFE45F69F38}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0D00-000021000000}">
      <text>
        <r>
          <rPr>
            <sz val="11"/>
            <color theme="1"/>
            <rFont val="Calibri"/>
            <scheme val="minor"/>
          </rPr>
          <t>======
ID#AAABtFUf8rg
tc={75C5C908-E21E-4330-B88D-8B5330FC27A0}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4" authorId="0" shapeId="0" xr:uid="{00000000-0006-0000-0D00-000020000000}">
      <text>
        <r>
          <rPr>
            <sz val="11"/>
            <color theme="1"/>
            <rFont val="Calibri"/>
            <scheme val="minor"/>
          </rPr>
          <t>======
ID#AAABtFUf8rw
tc={4AC1A5D0-95B3-4164-9855-74592DB268BB}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5" authorId="0" shapeId="0" xr:uid="{00000000-0006-0000-0D00-00001A000000}">
      <text>
        <r>
          <rPr>
            <sz val="11"/>
            <color theme="1"/>
            <rFont val="Calibri"/>
            <scheme val="minor"/>
          </rPr>
          <t>======
ID#AAABtFUf80c
tc={31B5CF47-73B0-406D-B3A2-F29F61F18EC7}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0D00-00001D000000}">
      <text>
        <r>
          <rPr>
            <sz val="11"/>
            <color theme="1"/>
            <rFont val="Calibri"/>
            <scheme val="minor"/>
          </rPr>
          <t>======
ID#AAABtFUf8u8
tc={8EEFEDCA-DFBB-4176-AE65-5E7F466D07FE}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0D00-000029000000}">
      <text>
        <r>
          <rPr>
            <sz val="11"/>
            <color theme="1"/>
            <rFont val="Calibri"/>
            <scheme val="minor"/>
          </rPr>
          <t>======
ID#AAABtFUf8n4
tc={4A19A95C-9535-46FB-A5AF-49102E152775}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0D00-00002E000000}">
      <text>
        <r>
          <rPr>
            <sz val="11"/>
            <color theme="1"/>
            <rFont val="Calibri"/>
            <scheme val="minor"/>
          </rPr>
          <t>======
ID#AAABtFUf8ig
tc={3E19419A-DCCD-4D61-AEB9-C6A0A09973B4}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0D00-000022000000}">
      <text>
        <r>
          <rPr>
            <sz val="11"/>
            <color theme="1"/>
            <rFont val="Calibri"/>
            <scheme val="minor"/>
          </rPr>
          <t>======
ID#AAABtFUf8rY
tc={1AFFDF9B-856F-4624-8EB7-A16F518886F9}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D00-000012000000}">
      <text>
        <r>
          <rPr>
            <sz val="11"/>
            <color theme="1"/>
            <rFont val="Calibri"/>
            <scheme val="minor"/>
          </rPr>
          <t>======
ID#AAABtFUf8_A
tc={8FC7B07E-397B-45E7-8BA6-587C50AB24D7}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0D00-000016000000}">
      <text>
        <r>
          <rPr>
            <sz val="11"/>
            <color theme="1"/>
            <rFont val="Calibri"/>
            <scheme val="minor"/>
          </rPr>
          <t>======
ID#AAABtFUf82Q
tc={8E7D8CDD-4244-44F7-B1CC-CF2F9541596F}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6" authorId="0" shapeId="0" xr:uid="{00000000-0006-0000-0D00-000028000000}">
      <text>
        <r>
          <rPr>
            <sz val="11"/>
            <color theme="1"/>
            <rFont val="Calibri"/>
            <scheme val="minor"/>
          </rPr>
          <t>======
ID#AAABtFUf8pU
tc={B69391BD-58DD-4675-B70F-23A571DF7714}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6" authorId="0" shapeId="0" xr:uid="{00000000-0006-0000-0D00-000008000000}">
      <text>
        <r>
          <rPr>
            <sz val="11"/>
            <color theme="1"/>
            <rFont val="Calibri"/>
            <scheme val="minor"/>
          </rPr>
          <t>======
ID#AAABtFUf9Ho
tc={9ECE42C8-1C1B-4DF7-8484-1113BBBB7F44}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7" authorId="0" shapeId="0" xr:uid="{00000000-0006-0000-0D00-00002C000000}">
      <text>
        <r>
          <rPr>
            <sz val="11"/>
            <color theme="1"/>
            <rFont val="Calibri"/>
            <scheme val="minor"/>
          </rPr>
          <t>======
ID#AAABtFUf8jo
tc={D3D02B90-3B2B-41F4-882A-85103FB9F4FA}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7" authorId="0" shapeId="0" xr:uid="{00000000-0006-0000-0D00-00001B000000}">
      <text>
        <r>
          <rPr>
            <sz val="11"/>
            <color theme="1"/>
            <rFont val="Calibri"/>
            <scheme val="minor"/>
          </rPr>
          <t>======
ID#AAABtFUf8zc
tc={2053B58D-3C21-4BEF-8715-53D8AEBF374A}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8" authorId="0" shapeId="0" xr:uid="{00000000-0006-0000-0D00-00001C000000}">
      <text>
        <r>
          <rPr>
            <sz val="11"/>
            <color theme="1"/>
            <rFont val="Calibri"/>
            <scheme val="minor"/>
          </rPr>
          <t>======
ID#AAABtFUf8xQ
tc={4604B0A1-F54D-44C1-803A-8D2B90686527}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2" authorId="0" shapeId="0" xr:uid="{00000000-0006-0000-0D00-00002A000000}">
      <text>
        <r>
          <rPr>
            <sz val="11"/>
            <color theme="1"/>
            <rFont val="Calibri"/>
            <scheme val="minor"/>
          </rPr>
          <t>======
ID#AAABtFUf8nU
tc={1B9777D9-CFFF-4F4F-A550-F8931FC3BF7A}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0D00-000010000000}">
      <text>
        <r>
          <rPr>
            <sz val="11"/>
            <color theme="1"/>
            <rFont val="Calibri"/>
            <scheme val="minor"/>
          </rPr>
          <t>======
ID#AAABtFUf9Ac
tc={2A819B30-718A-4544-ADE6-A7E159F57B0C}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2" authorId="0" shapeId="0" xr:uid="{00000000-0006-0000-0D00-00000A000000}">
      <text>
        <r>
          <rPr>
            <sz val="11"/>
            <color theme="1"/>
            <rFont val="Calibri"/>
            <scheme val="minor"/>
          </rPr>
          <t>======
ID#AAABtFUf9GM
tc={E498F894-BCAB-4516-A7BA-FEF7557ED172}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7" authorId="0" shapeId="0" xr:uid="{00000000-0006-0000-0D00-000034000000}">
      <text>
        <r>
          <rPr>
            <sz val="11"/>
            <color theme="1"/>
            <rFont val="Calibri"/>
            <scheme val="minor"/>
          </rPr>
          <t>======
ID#AAABtFPdFBM
tc={94711C4D-1A86-4147-A868-D6362912770A}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10" authorId="0" shapeId="0" xr:uid="{00000000-0006-0000-0D00-000026000000}">
      <text>
        <r>
          <rPr>
            <sz val="11"/>
            <color theme="1"/>
            <rFont val="Calibri"/>
            <scheme val="minor"/>
          </rPr>
          <t>======
ID#AAABtFUf8p0
tc={C3167F65-387A-43C3-8C77-C373503F24C8}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10" authorId="0" shapeId="0" xr:uid="{00000000-0006-0000-0D00-000004000000}">
      <text>
        <r>
          <rPr>
            <sz val="11"/>
            <color theme="1"/>
            <rFont val="Calibri"/>
            <scheme val="minor"/>
          </rPr>
          <t>======
ID#AAABtFUf9lw
tc={A2D07CF6-04FE-4B85-AD3D-A9AA74A61903}    (2025-10-21 13:17:31)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1" authorId="0" shapeId="0" xr:uid="{00000000-0006-0000-0D00-000027000000}">
      <text>
        <r>
          <rPr>
            <sz val="11"/>
            <color theme="1"/>
            <rFont val="Calibri"/>
            <scheme val="minor"/>
          </rPr>
          <t>======
ID#AAABtFUf8ps
tc={67C4ADCE-5CEA-4161-957D-C07929B15014}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1" authorId="0" shapeId="0" xr:uid="{00000000-0006-0000-0D00-000019000000}">
      <text>
        <r>
          <rPr>
            <sz val="11"/>
            <color theme="1"/>
            <rFont val="Calibri"/>
            <scheme val="minor"/>
          </rPr>
          <t>======
ID#AAABtFUf80g
tc={1415B5B1-F5AE-4A71-BCEB-A1864089DA40}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2" authorId="0" shapeId="0" xr:uid="{00000000-0006-0000-0D00-00000E000000}">
      <text>
        <r>
          <rPr>
            <sz val="11"/>
            <color theme="1"/>
            <rFont val="Calibri"/>
            <scheme val="minor"/>
          </rPr>
          <t>======
ID#AAABtFUf9C8
tc={61226041-51B8-4C11-A930-099115EF40AB}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2" authorId="0" shapeId="0" xr:uid="{00000000-0006-0000-0D00-00001E000000}">
      <text>
        <r>
          <rPr>
            <sz val="11"/>
            <color theme="1"/>
            <rFont val="Calibri"/>
            <scheme val="minor"/>
          </rPr>
          <t>======
ID#AAABtFUf8tk
tc={0B6CD7C8-2C72-4CCF-BC7C-2CE9767865FA}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6" authorId="0" shapeId="0" xr:uid="{00000000-0006-0000-0D00-00002B000000}">
      <text>
        <r>
          <rPr>
            <sz val="11"/>
            <color theme="1"/>
            <rFont val="Calibri"/>
            <scheme val="minor"/>
          </rPr>
          <t>======
ID#AAABtFUf8jw
tc={BA540B59-E6C8-4FDB-AAD9-3A0926C10729}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9" authorId="0" shapeId="0" xr:uid="{00000000-0006-0000-0D00-000030000000}">
      <text>
        <r>
          <rPr>
            <sz val="11"/>
            <color theme="1"/>
            <rFont val="Calibri"/>
            <scheme val="minor"/>
          </rPr>
          <t>======
ID#AAABtFUf8gI
tc={B9E7AF66-A78C-4220-807E-8BBBCAD1569C}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2" authorId="0" shapeId="0" xr:uid="{00000000-0006-0000-0D00-00000F000000}">
      <text>
        <r>
          <rPr>
            <sz val="11"/>
            <color theme="1"/>
            <rFont val="Calibri"/>
            <scheme val="minor"/>
          </rPr>
          <t>======
ID#AAABtFUf9Cg
tc={19EC8D9D-70E5-4D43-9516-B202C24B7C8E}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hUVtv7CsVZY5DveL+I5JjjLl/bdA=="/>
    </ext>
  </extL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E00-000026000000}">
      <text>
        <r>
          <rPr>
            <sz val="11"/>
            <color theme="1"/>
            <rFont val="Calibri"/>
            <scheme val="minor"/>
          </rPr>
          <t>======
ID#AAABtFUf8m4
tc={1C853E8C-EFF0-49B1-83E8-893C22096716}    (2025-10-21 13:17:30)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E00-00000D000000}">
      <text>
        <r>
          <rPr>
            <sz val="11"/>
            <color theme="1"/>
            <rFont val="Calibri"/>
            <scheme val="minor"/>
          </rPr>
          <t>======
ID#AAABtFUf9CU
tc={BBE592F7-C9C5-4F22-BDE8-31A8776E3C54}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E00-000009000000}">
      <text>
        <r>
          <rPr>
            <sz val="11"/>
            <color theme="1"/>
            <rFont val="Calibri"/>
            <scheme val="minor"/>
          </rPr>
          <t>======
ID#AAABtFUf9Ic
tc={21C2AE42-2846-44F0-9A31-D2D8A31BC313}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E00-000019000000}">
      <text>
        <r>
          <rPr>
            <sz val="11"/>
            <color theme="1"/>
            <rFont val="Calibri"/>
            <scheme val="minor"/>
          </rPr>
          <t>======
ID#AAABtFUf814
tc={CB789A2E-9A03-42F8-9FAE-F8C3C45BD153}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E00-000016000000}">
      <text>
        <r>
          <rPr>
            <sz val="11"/>
            <color theme="1"/>
            <rFont val="Calibri"/>
            <scheme val="minor"/>
          </rPr>
          <t>======
ID#AAABtFUf86U
tc={46578DF7-7B33-4292-8200-D2FE0A434D80}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E00-000030000000}">
      <text>
        <r>
          <rPr>
            <sz val="11"/>
            <color theme="1"/>
            <rFont val="Calibri"/>
            <scheme val="minor"/>
          </rPr>
          <t>======
ID#AAABtFUf8dc
tc={874389DE-C0D1-4EFF-972E-D9F842F8BDE3}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E00-000010000000}">
      <text>
        <r>
          <rPr>
            <sz val="11"/>
            <color theme="1"/>
            <rFont val="Calibri"/>
            <scheme val="minor"/>
          </rPr>
          <t>======
ID#AAABtFUf9AE
tc={9C86182D-7119-4B87-BE82-7177B2F19AC9}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E00-000023000000}">
      <text>
        <r>
          <rPr>
            <sz val="11"/>
            <color theme="1"/>
            <rFont val="Calibri"/>
            <scheme val="minor"/>
          </rPr>
          <t>======
ID#AAABtFUf8rs
tc={4BCB1DEB-DEB6-49CC-B6FC-B9E80DDCB4E0}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E00-000002000000}">
      <text>
        <r>
          <rPr>
            <sz val="11"/>
            <color theme="1"/>
            <rFont val="Calibri"/>
            <scheme val="minor"/>
          </rPr>
          <t>======
ID#AAABtFUf9ls
tc={BAF24748-E24D-4D10-9914-9A0F379253C3}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E00-000011000000}">
      <text>
        <r>
          <rPr>
            <sz val="11"/>
            <color theme="1"/>
            <rFont val="Calibri"/>
            <scheme val="minor"/>
          </rPr>
          <t>======
ID#AAABtFUf8_c
tc={8052F1CD-91FA-4F6A-BEA6-D4045879914A}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E00-00002C000000}">
      <text>
        <r>
          <rPr>
            <sz val="11"/>
            <color theme="1"/>
            <rFont val="Calibri"/>
            <scheme val="minor"/>
          </rPr>
          <t>======
ID#AAABtFUf8fk
tc={D72D56B1-17C1-4981-8983-EDD145B444CF}    (2025-10-21 13:17:29)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E00-00000A000000}">
      <text>
        <r>
          <rPr>
            <sz val="11"/>
            <color theme="1"/>
            <rFont val="Calibri"/>
            <scheme val="minor"/>
          </rPr>
          <t>======
ID#AAABtFUf9IA
tc={08216F9E-7E66-47D5-9527-F7A5CB2D0CDA}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E00-00001D000000}">
      <text>
        <r>
          <rPr>
            <sz val="11"/>
            <color theme="1"/>
            <rFont val="Calibri"/>
            <scheme val="minor"/>
          </rPr>
          <t>======
ID#AAABtFUf8ws
tc={AD22ECF1-3509-4816-A5A2-6BE22BC76DDE}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E00-000024000000}">
      <text>
        <r>
          <rPr>
            <sz val="11"/>
            <color theme="1"/>
            <rFont val="Calibri"/>
            <scheme val="minor"/>
          </rPr>
          <t>======
ID#AAABtFUf8rE
tc={89500D6E-9BBF-48C6-9A22-068E96902C76}    (2025-10-21 13:17:30)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E00-000035000000}">
      <text>
        <r>
          <rPr>
            <sz val="11"/>
            <color theme="1"/>
            <rFont val="Calibri"/>
            <scheme val="minor"/>
          </rPr>
          <t>======
ID#AAABtFPcOuM
tc={667B2ADA-2062-4ECD-9B1A-D8205E653BC5}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E00-000034000000}">
      <text>
        <r>
          <rPr>
            <sz val="11"/>
            <color theme="1"/>
            <rFont val="Calibri"/>
            <scheme val="minor"/>
          </rPr>
          <t>======
ID#AAABtFUf8aM
tc={2F38789B-56BD-4D1B-AEFC-5D5F91EEC032}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0E00-000008000000}">
      <text>
        <r>
          <rPr>
            <sz val="11"/>
            <color theme="1"/>
            <rFont val="Calibri"/>
            <scheme val="minor"/>
          </rPr>
          <t>======
ID#AAABtFUf9Io
tc={5BD3407A-563B-46AE-9ADF-9399ECE1099C}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0E00-00002A000000}">
      <text>
        <r>
          <rPr>
            <sz val="11"/>
            <color theme="1"/>
            <rFont val="Calibri"/>
            <scheme val="minor"/>
          </rPr>
          <t>======
ID#AAABtFUf8iE
tc={2DAF85D5-3B06-4693-BF8C-3BD0DEF27254}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0E00-00001B000000}">
      <text>
        <r>
          <rPr>
            <sz val="11"/>
            <color theme="1"/>
            <rFont val="Calibri"/>
            <scheme val="minor"/>
          </rPr>
          <t>======
ID#AAABtFUf8zQ
tc={3B564E15-19EE-4185-B8DE-E919769D64B8}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0E00-000018000000}">
      <text>
        <r>
          <rPr>
            <sz val="11"/>
            <color theme="1"/>
            <rFont val="Calibri"/>
            <scheme val="minor"/>
          </rPr>
          <t>======
ID#AAABtFUf83c
tc={4B792B65-C91D-4BDD-BA45-466C88B075C0}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0E00-000005000000}">
      <text>
        <r>
          <rPr>
            <sz val="11"/>
            <color theme="1"/>
            <rFont val="Calibri"/>
            <scheme val="minor"/>
          </rPr>
          <t>======
ID#AAABtFUf9Jw
tc={F26E3030-A1C4-4630-A39F-D02A90286C89}    (2025-10-21 13:17:31)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0E00-00000E000000}">
      <text>
        <r>
          <rPr>
            <sz val="11"/>
            <color theme="1"/>
            <rFont val="Calibri"/>
            <scheme val="minor"/>
          </rPr>
          <t>======
ID#AAABtFUf9CA
tc={9848E848-6954-4C82-95F2-0194D9A3E410}    (2025-10-21 13:17:30)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0E00-00002D000000}">
      <text>
        <r>
          <rPr>
            <sz val="11"/>
            <color theme="1"/>
            <rFont val="Calibri"/>
            <scheme val="minor"/>
          </rPr>
          <t>======
ID#AAABtFUf8fA
tc={2E83827C-D1C9-467C-B094-DD6C6647CD6A}    (2025-10-21 13:17:29)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0E00-00001A000000}">
      <text>
        <r>
          <rPr>
            <sz val="11"/>
            <color theme="1"/>
            <rFont val="Calibri"/>
            <scheme val="minor"/>
          </rPr>
          <t>======
ID#AAABtFUf80Y
tc={F583339C-D869-4E40-BDE5-21332249933B}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0E00-000006000000}">
      <text>
        <r>
          <rPr>
            <sz val="11"/>
            <color theme="1"/>
            <rFont val="Calibri"/>
            <scheme val="minor"/>
          </rPr>
          <t>======
ID#AAABtFUf9Jg
tc={E4B5F48D-2384-428E-A321-9932F25C0C84}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0E00-000029000000}">
      <text>
        <r>
          <rPr>
            <sz val="11"/>
            <color theme="1"/>
            <rFont val="Calibri"/>
            <scheme val="minor"/>
          </rPr>
          <t>======
ID#AAABtFUf8kA
tc={DC3F7FC3-7A28-478F-984D-3721A15CEEBF}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0E00-00000B000000}">
      <text>
        <r>
          <rPr>
            <sz val="11"/>
            <color theme="1"/>
            <rFont val="Calibri"/>
            <scheme val="minor"/>
          </rPr>
          <t>======
ID#AAABtFUf9Gc
tc={7A115E46-9E21-4F5C-A573-85DF6D602395}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4" authorId="0" shapeId="0" xr:uid="{00000000-0006-0000-0E00-000012000000}">
      <text>
        <r>
          <rPr>
            <sz val="11"/>
            <color theme="1"/>
            <rFont val="Calibri"/>
            <scheme val="minor"/>
          </rPr>
          <t>======
ID#AAABtFUf8-Y
tc={03892F98-7492-4BF9-83A6-05CE52E2AA99}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5" authorId="0" shapeId="0" xr:uid="{00000000-0006-0000-0E00-000015000000}">
      <text>
        <r>
          <rPr>
            <sz val="11"/>
            <color theme="1"/>
            <rFont val="Calibri"/>
            <scheme val="minor"/>
          </rPr>
          <t>======
ID#AAABtFUf87Q
tc={CB2B3628-7E20-45E5-BD90-3860DB6A4F51}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0E00-000007000000}">
      <text>
        <r>
          <rPr>
            <sz val="11"/>
            <color theme="1"/>
            <rFont val="Calibri"/>
            <scheme val="minor"/>
          </rPr>
          <t>======
ID#AAABtFUf9JQ
tc={1DEA63B4-3146-4948-9EC9-E0BB81CB292E}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0E00-000004000000}">
      <text>
        <r>
          <rPr>
            <sz val="11"/>
            <color theme="1"/>
            <rFont val="Calibri"/>
            <scheme val="minor"/>
          </rPr>
          <t>======
ID#AAABtFUf9jQ
tc={161D48EE-2762-43C1-B7CB-BC8C8AB3DF7C}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0E00-00001E000000}">
      <text>
        <r>
          <rPr>
            <sz val="11"/>
            <color theme="1"/>
            <rFont val="Calibri"/>
            <scheme val="minor"/>
          </rPr>
          <t>======
ID#AAABtFUf8wo
tc={6227C44C-D92D-47C2-B63F-08991DC25938}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0E00-000033000000}">
      <text>
        <r>
          <rPr>
            <sz val="11"/>
            <color theme="1"/>
            <rFont val="Calibri"/>
            <scheme val="minor"/>
          </rPr>
          <t>======
ID#AAABtFUf8a0
tc={AFECF72D-2657-441F-86A0-78CADECE0B8A}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E00-00001F000000}">
      <text>
        <r>
          <rPr>
            <sz val="11"/>
            <color theme="1"/>
            <rFont val="Calibri"/>
            <scheme val="minor"/>
          </rPr>
          <t>======
ID#AAABtFUf8wk
tc={A05F3E46-3CAD-4286-8C60-63AC4717FF97}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0E00-00000C000000}">
      <text>
        <r>
          <rPr>
            <sz val="11"/>
            <color theme="1"/>
            <rFont val="Calibri"/>
            <scheme val="minor"/>
          </rPr>
          <t>======
ID#AAABtFUf9FA
tc={840D03E4-FB7F-4426-9C86-DC39889370D2}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6" authorId="0" shapeId="0" xr:uid="{00000000-0006-0000-0E00-00002B000000}">
      <text>
        <r>
          <rPr>
            <sz val="11"/>
            <color theme="1"/>
            <rFont val="Calibri"/>
            <scheme val="minor"/>
          </rPr>
          <t>======
ID#AAABtFUf8gc
tc={916CC1EF-D7CF-47DF-A306-2F999A83F7A3}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6" authorId="0" shapeId="0" xr:uid="{00000000-0006-0000-0E00-000032000000}">
      <text>
        <r>
          <rPr>
            <sz val="11"/>
            <color theme="1"/>
            <rFont val="Calibri"/>
            <scheme val="minor"/>
          </rPr>
          <t>======
ID#AAABtFUf8cY
tc={4C398836-B446-45FB-8A77-A7CA90BA0EA2}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7" authorId="0" shapeId="0" xr:uid="{00000000-0006-0000-0E00-000025000000}">
      <text>
        <r>
          <rPr>
            <sz val="11"/>
            <color theme="1"/>
            <rFont val="Calibri"/>
            <scheme val="minor"/>
          </rPr>
          <t>======
ID#AAABtFUf8n0
tc={F29DF859-2352-4BD2-982D-CBE9FF87D568}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7" authorId="0" shapeId="0" xr:uid="{00000000-0006-0000-0E00-000028000000}">
      <text>
        <r>
          <rPr>
            <sz val="11"/>
            <color theme="1"/>
            <rFont val="Calibri"/>
            <scheme val="minor"/>
          </rPr>
          <t>======
ID#AAABtFUf8lI
tc={4E23E284-8880-4C98-9CCA-07D1CD70BB2C}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8" authorId="0" shapeId="0" xr:uid="{00000000-0006-0000-0E00-00001C000000}">
      <text>
        <r>
          <rPr>
            <sz val="11"/>
            <color theme="1"/>
            <rFont val="Calibri"/>
            <scheme val="minor"/>
          </rPr>
          <t>======
ID#AAABtFUf8zI
tc={47583503-5B30-457D-8CC9-55AA656D76D0}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2" authorId="0" shapeId="0" xr:uid="{00000000-0006-0000-0E00-000014000000}">
      <text>
        <r>
          <rPr>
            <sz val="11"/>
            <color theme="1"/>
            <rFont val="Calibri"/>
            <scheme val="minor"/>
          </rPr>
          <t>======
ID#AAABtFUf89A
tc={4B5DB5B5-AF1D-42C7-865B-4EE5C16D5009}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0E00-000001000000}">
      <text>
        <r>
          <rPr>
            <sz val="11"/>
            <color theme="1"/>
            <rFont val="Calibri"/>
            <scheme val="minor"/>
          </rPr>
          <t>======
ID#AAABtFUf9mw
tc={26679C19-1A92-493D-93A2-9C808C6FC5D9}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4" authorId="0" shapeId="0" xr:uid="{00000000-0006-0000-0E00-00002F000000}">
      <text>
        <r>
          <rPr>
            <sz val="11"/>
            <color theme="1"/>
            <rFont val="Calibri"/>
            <scheme val="minor"/>
          </rPr>
          <t>======
ID#AAABtFUf8ds
tc={C2B7AC63-33D4-4CE2-B2F7-AB6461A4560D}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9" authorId="0" shapeId="0" xr:uid="{00000000-0006-0000-0E00-000003000000}">
      <text>
        <r>
          <rPr>
            <sz val="11"/>
            <color theme="1"/>
            <rFont val="Calibri"/>
            <scheme val="minor"/>
          </rPr>
          <t>======
ID#AAABtFUf9j4
tc={0D1D3F8C-3969-4036-BA1E-3CC76DD4FBB6}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12" authorId="0" shapeId="0" xr:uid="{00000000-0006-0000-0E00-000022000000}">
      <text>
        <r>
          <rPr>
            <sz val="11"/>
            <color theme="1"/>
            <rFont val="Calibri"/>
            <scheme val="minor"/>
          </rPr>
          <t>======
ID#AAABtFUf8ss
tc={2A309B09-A3B3-4D25-9331-DF52CF90FD74}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12" authorId="0" shapeId="0" xr:uid="{00000000-0006-0000-0E00-00000F000000}">
      <text>
        <r>
          <rPr>
            <sz val="11"/>
            <color theme="1"/>
            <rFont val="Calibri"/>
            <scheme val="minor"/>
          </rPr>
          <t>======
ID#AAABtFUf9A8
tc={7CAD115E-35FC-4B24-A059-A0B14BB1365E}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3" authorId="0" shapeId="0" xr:uid="{00000000-0006-0000-0E00-000013000000}">
      <text>
        <r>
          <rPr>
            <sz val="11"/>
            <color theme="1"/>
            <rFont val="Calibri"/>
            <scheme val="minor"/>
          </rPr>
          <t>======
ID#AAABtFUf89w
tc={9B44E910-D8D9-4B75-874E-3F653B29F203}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3" authorId="0" shapeId="0" xr:uid="{00000000-0006-0000-0E00-000027000000}">
      <text>
        <r>
          <rPr>
            <sz val="11"/>
            <color theme="1"/>
            <rFont val="Calibri"/>
            <scheme val="minor"/>
          </rPr>
          <t>======
ID#AAABtFUf8mQ
tc={2B48B539-C89A-42BA-99A8-2F72A5171C96}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4" authorId="0" shapeId="0" xr:uid="{00000000-0006-0000-0E00-000020000000}">
      <text>
        <r>
          <rPr>
            <sz val="11"/>
            <color theme="1"/>
            <rFont val="Calibri"/>
            <scheme val="minor"/>
          </rPr>
          <t>======
ID#AAABtFUf8uc
tc={BCF9E2D6-2148-47FA-B2A7-C9D55C08C204}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4" authorId="0" shapeId="0" xr:uid="{00000000-0006-0000-0E00-00002E000000}">
      <text>
        <r>
          <rPr>
            <sz val="11"/>
            <color theme="1"/>
            <rFont val="Calibri"/>
            <scheme val="minor"/>
          </rPr>
          <t>======
ID#AAABtFUf8ec
tc={434A8130-9B41-4587-8186-DBF5B43AE747}    (2025-10-21 13:17:29)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8" authorId="0" shapeId="0" xr:uid="{00000000-0006-0000-0E00-000031000000}">
      <text>
        <r>
          <rPr>
            <sz val="11"/>
            <color theme="1"/>
            <rFont val="Calibri"/>
            <scheme val="minor"/>
          </rPr>
          <t>======
ID#AAABtFUf8dY
tc={7422A30C-4981-4A1F-A5F1-E0648B4D794D}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0E00-000017000000}">
      <text>
        <r>
          <rPr>
            <sz val="11"/>
            <color theme="1"/>
            <rFont val="Calibri"/>
            <scheme val="minor"/>
          </rPr>
          <t>======
ID#AAABtFUf84g
tc={8C4395C7-9E1F-4E17-9BDE-C5673B752FBB}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4" authorId="0" shapeId="0" xr:uid="{00000000-0006-0000-0E00-000021000000}">
      <text>
        <r>
          <rPr>
            <sz val="11"/>
            <color theme="1"/>
            <rFont val="Calibri"/>
            <scheme val="minor"/>
          </rPr>
          <t>======
ID#AAABtFUf8sw
tc={EAED5D16-CBA8-4CB0-94C9-A5C78573B143}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j8mzArp0NPx0vTXoe3d4n3HmFNMg=="/>
    </ext>
  </extL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F00-000007000000}">
      <text>
        <r>
          <rPr>
            <sz val="11"/>
            <color theme="1"/>
            <rFont val="Calibri"/>
            <scheme val="minor"/>
          </rPr>
          <t>======
ID#AAABtFUf9Eo
tc={F6583BB8-C4D8-4447-B5BC-2D10E1008501}    (2025-10-21 13:17:31)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F00-000006000000}">
      <text>
        <r>
          <rPr>
            <sz val="11"/>
            <color theme="1"/>
            <rFont val="Calibri"/>
            <scheme val="minor"/>
          </rPr>
          <t>======
ID#AAABtFUf9HU
tc={64A20336-3BD7-4F19-9B69-5E097CD85B62}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F00-00002B000000}">
      <text>
        <r>
          <rPr>
            <sz val="11"/>
            <color theme="1"/>
            <rFont val="Calibri"/>
            <scheme val="minor"/>
          </rPr>
          <t>======
ID#AAABtFUf8ks
tc={55C3821F-F305-4C82-8BD3-CF3462108974}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F00-000002000000}">
      <text>
        <r>
          <rPr>
            <sz val="11"/>
            <color theme="1"/>
            <rFont val="Calibri"/>
            <scheme val="minor"/>
          </rPr>
          <t>======
ID#AAABtFUf9lY
tc={52DA0453-336C-4DCE-9211-AD71409FB06B}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F00-000013000000}">
      <text>
        <r>
          <rPr>
            <sz val="11"/>
            <color theme="1"/>
            <rFont val="Calibri"/>
            <scheme val="minor"/>
          </rPr>
          <t>======
ID#AAABtFUf8-U
tc={00F82CBB-1630-4D4C-A418-2FED9B984B69}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F00-000010000000}">
      <text>
        <r>
          <rPr>
            <sz val="11"/>
            <color theme="1"/>
            <rFont val="Calibri"/>
            <scheme val="minor"/>
          </rPr>
          <t>======
ID#AAABtFUf8_o
tc={304316AF-35E9-4B3E-8C7F-E7A74CBECACC}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F00-00001B000000}">
      <text>
        <r>
          <rPr>
            <sz val="11"/>
            <color theme="1"/>
            <rFont val="Calibri"/>
            <scheme val="minor"/>
          </rPr>
          <t>======
ID#AAABtFUf83k
tc={04EC868E-53A6-4D89-A749-390F0922DAF8}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F00-00001C000000}">
      <text>
        <r>
          <rPr>
            <sz val="11"/>
            <color theme="1"/>
            <rFont val="Calibri"/>
            <scheme val="minor"/>
          </rPr>
          <t>======
ID#AAABtFUf83g
tc={4F38D2B1-F5D0-4973-BA23-354413B395FD}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F00-000014000000}">
      <text>
        <r>
          <rPr>
            <sz val="11"/>
            <color theme="1"/>
            <rFont val="Calibri"/>
            <scheme val="minor"/>
          </rPr>
          <t>======
ID#AAABtFUf89k
tc={E509DC4D-8609-46A4-A0E7-9BC706393A7B}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F00-00002E000000}">
      <text>
        <r>
          <rPr>
            <sz val="11"/>
            <color theme="1"/>
            <rFont val="Calibri"/>
            <scheme val="minor"/>
          </rPr>
          <t>======
ID#AAABtFUf8hk
tc={98F69B8E-59D9-44FA-8999-9C86BB636252}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F00-000012000000}">
      <text>
        <r>
          <rPr>
            <sz val="11"/>
            <color theme="1"/>
            <rFont val="Calibri"/>
            <scheme val="minor"/>
          </rPr>
          <t>======
ID#AAABtFUf8_I
tc={6D8F89A4-A807-40D4-98DC-14BFDF774823}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F00-000034000000}">
      <text>
        <r>
          <rPr>
            <sz val="11"/>
            <color theme="1"/>
            <rFont val="Calibri"/>
            <scheme val="minor"/>
          </rPr>
          <t>======
ID#AAABtFUf8bI
tc={100590C6-A33B-4F1A-9F63-D11B0692FE47}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F00-00002F000000}">
      <text>
        <r>
          <rPr>
            <sz val="11"/>
            <color theme="1"/>
            <rFont val="Calibri"/>
            <scheme val="minor"/>
          </rPr>
          <t>======
ID#AAABtFUf8hA
tc={8074F5EA-6E69-489E-BAC5-9CBBB981C12C}    (2025-10-21 13:17:29)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F00-000026000000}">
      <text>
        <r>
          <rPr>
            <sz val="11"/>
            <color theme="1"/>
            <rFont val="Calibri"/>
            <scheme val="minor"/>
          </rPr>
          <t>======
ID#AAABtFUf8ug
tc={06C3B07C-57A2-400F-9FCD-41870D446543}    (2025-10-21 13:17:30)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F00-000030000000}">
      <text>
        <r>
          <rPr>
            <sz val="11"/>
            <color theme="1"/>
            <rFont val="Calibri"/>
            <scheme val="minor"/>
          </rPr>
          <t>======
ID#AAABtFUf8gA
tc={1C9B6726-A157-4E0C-A8FA-66A037106643}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F00-00001F000000}">
      <text>
        <r>
          <rPr>
            <sz val="11"/>
            <color theme="1"/>
            <rFont val="Calibri"/>
            <scheme val="minor"/>
          </rPr>
          <t>======
ID#AAABtFUf82I
tc={7F58A08D-7412-40C3-A9A0-961FFAE92196}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0F00-000025000000}">
      <text>
        <r>
          <rPr>
            <sz val="11"/>
            <color theme="1"/>
            <rFont val="Calibri"/>
            <scheme val="minor"/>
          </rPr>
          <t>======
ID#AAABtFUf8uk
tc={16EF11F0-DF93-43AD-A496-49C7AA513AF3}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0F00-000020000000}">
      <text>
        <r>
          <rPr>
            <sz val="11"/>
            <color theme="1"/>
            <rFont val="Calibri"/>
            <scheme val="minor"/>
          </rPr>
          <t>======
ID#AAABtFUf81g
tc={FA860328-0764-4468-B3A7-A447EDB7E8A3}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0F00-000021000000}">
      <text>
        <r>
          <rPr>
            <sz val="11"/>
            <color theme="1"/>
            <rFont val="Calibri"/>
            <scheme val="minor"/>
          </rPr>
          <t>======
ID#AAABtFUf8zw
tc={4D1A8BE4-A8AC-4BED-A247-5C2A73701C17}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0F00-000028000000}">
      <text>
        <r>
          <rPr>
            <sz val="11"/>
            <color theme="1"/>
            <rFont val="Calibri"/>
            <scheme val="minor"/>
          </rPr>
          <t>======
ID#AAABtFUf8ns
tc={72A94A46-855F-4A89-805D-B3EB58DE2B71}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0F00-000009000000}">
      <text>
        <r>
          <rPr>
            <sz val="11"/>
            <color theme="1"/>
            <rFont val="Calibri"/>
            <scheme val="minor"/>
          </rPr>
          <t>======
ID#AAABtFUf9CY
tc={D066F267-3C07-4996-9381-95F528F8DA1D}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0F00-00000A000000}">
      <text>
        <r>
          <rPr>
            <sz val="11"/>
            <color theme="1"/>
            <rFont val="Calibri"/>
            <scheme val="minor"/>
          </rPr>
          <t>======
ID#AAABtFUf9Bc
tc={ED481246-AFCB-4B2C-80B2-D2D7C4338C02}    (2025-10-21 13:17:30)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0F00-00001E000000}">
      <text>
        <r>
          <rPr>
            <sz val="11"/>
            <color theme="1"/>
            <rFont val="Calibri"/>
            <scheme val="minor"/>
          </rPr>
          <t>======
ID#AAABtFUf82s
tc={10232780-A69C-4F27-8EF7-675573BE96F3}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0F00-00000D000000}">
      <text>
        <r>
          <rPr>
            <sz val="11"/>
            <color theme="1"/>
            <rFont val="Calibri"/>
            <scheme val="minor"/>
          </rPr>
          <t>======
ID#AAABtFUf9AQ
tc={92B321D9-CE84-4695-B591-A07ACF0FF041}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0F00-000015000000}">
      <text>
        <r>
          <rPr>
            <sz val="11"/>
            <color theme="1"/>
            <rFont val="Calibri"/>
            <scheme val="minor"/>
          </rPr>
          <t>======
ID#AAABtFUf87Y
tc={9A36EF3F-AD22-4EA7-9AC1-7927C5E5CA7E}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0F00-00000B000000}">
      <text>
        <r>
          <rPr>
            <sz val="11"/>
            <color theme="1"/>
            <rFont val="Calibri"/>
            <scheme val="minor"/>
          </rPr>
          <t>======
ID#AAABtFUf9As
tc={68C67DB4-7297-493B-903A-50A3DDB032C8}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0F00-000017000000}">
      <text>
        <r>
          <rPr>
            <sz val="11"/>
            <color theme="1"/>
            <rFont val="Calibri"/>
            <scheme val="minor"/>
          </rPr>
          <t>======
ID#AAABtFUf86o
tc={0D5DB8F5-4BA3-4241-9238-10DDE0538913}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4" authorId="0" shapeId="0" xr:uid="{00000000-0006-0000-0F00-000004000000}">
      <text>
        <r>
          <rPr>
            <sz val="11"/>
            <color theme="1"/>
            <rFont val="Calibri"/>
            <scheme val="minor"/>
          </rPr>
          <t>======
ID#AAABtFUf9JY
tc={97361296-94AA-4A4B-A135-B52285C53DD5}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5" authorId="0" shapeId="0" xr:uid="{00000000-0006-0000-0F00-00000E000000}">
      <text>
        <r>
          <rPr>
            <sz val="11"/>
            <color theme="1"/>
            <rFont val="Calibri"/>
            <scheme val="minor"/>
          </rPr>
          <t>======
ID#AAABtFUf8_0
tc={C3A72D2D-184E-4C43-9394-A2EED556921B}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0F00-000032000000}">
      <text>
        <r>
          <rPr>
            <sz val="11"/>
            <color theme="1"/>
            <rFont val="Calibri"/>
            <scheme val="minor"/>
          </rPr>
          <t>======
ID#AAABtFUf8fI
tc={1EBE7EDB-1A70-470B-ADF2-ED3ADE1F8650}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0F00-000022000000}">
      <text>
        <r>
          <rPr>
            <sz val="11"/>
            <color theme="1"/>
            <rFont val="Calibri"/>
            <scheme val="minor"/>
          </rPr>
          <t>======
ID#AAABtFUf8yY
tc={2B26545B-EED1-4051-B62E-B98A94FD7D84}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0F00-000008000000}">
      <text>
        <r>
          <rPr>
            <sz val="11"/>
            <color theme="1"/>
            <rFont val="Calibri"/>
            <scheme val="minor"/>
          </rPr>
          <t>======
ID#AAABtFUf9Dg
tc={4E22995C-31B5-48AA-82C0-1E3B57E7EBC3}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0F00-00000C000000}">
      <text>
        <r>
          <rPr>
            <sz val="11"/>
            <color theme="1"/>
            <rFont val="Calibri"/>
            <scheme val="minor"/>
          </rPr>
          <t>======
ID#AAABtFUf9Ao
tc={D5D4782D-7DFC-4276-852D-355BD4AC6272}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F00-00001D000000}">
      <text>
        <r>
          <rPr>
            <sz val="11"/>
            <color theme="1"/>
            <rFont val="Calibri"/>
            <scheme val="minor"/>
          </rPr>
          <t>======
ID#AAABtFUf83I
tc={EE27DAFB-FE5A-44D7-838B-B8E2EA08D62D}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0F00-000016000000}">
      <text>
        <r>
          <rPr>
            <sz val="11"/>
            <color theme="1"/>
            <rFont val="Calibri"/>
            <scheme val="minor"/>
          </rPr>
          <t>======
ID#AAABtFUf87A
tc={463EA90C-CFE3-4693-B1D2-4DCC181C4F09}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6" authorId="0" shapeId="0" xr:uid="{00000000-0006-0000-0F00-00002D000000}">
      <text>
        <r>
          <rPr>
            <sz val="11"/>
            <color theme="1"/>
            <rFont val="Calibri"/>
            <scheme val="minor"/>
          </rPr>
          <t>======
ID#AAABtFUf8iU
tc={FEFC1708-F2A6-4E7A-A4D4-64216B8635AD}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6" authorId="0" shapeId="0" xr:uid="{00000000-0006-0000-0F00-000001000000}">
      <text>
        <r>
          <rPr>
            <sz val="11"/>
            <color theme="1"/>
            <rFont val="Calibri"/>
            <scheme val="minor"/>
          </rPr>
          <t>======
ID#AAABtFUf9mk
tc={3C73A6EF-986E-450B-9788-4A57C6849C97}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7" authorId="0" shapeId="0" xr:uid="{00000000-0006-0000-0F00-000023000000}">
      <text>
        <r>
          <rPr>
            <sz val="11"/>
            <color theme="1"/>
            <rFont val="Calibri"/>
            <scheme val="minor"/>
          </rPr>
          <t>======
ID#AAABtFUf8x0
tc={D75E9F18-D1D1-4864-91F3-BDA33A3BF23F}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7" authorId="0" shapeId="0" xr:uid="{00000000-0006-0000-0F00-000019000000}">
      <text>
        <r>
          <rPr>
            <sz val="11"/>
            <color theme="1"/>
            <rFont val="Calibri"/>
            <scheme val="minor"/>
          </rPr>
          <t>======
ID#AAABtFUf85U
tc={11008242-2333-40E1-BBFC-0F79B65050FC}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8" authorId="0" shapeId="0" xr:uid="{00000000-0006-0000-0F00-000031000000}">
      <text>
        <r>
          <rPr>
            <sz val="11"/>
            <color theme="1"/>
            <rFont val="Calibri"/>
            <scheme val="minor"/>
          </rPr>
          <t>======
ID#AAABtFUf8fs
tc={59BC6CD2-6069-4F2B-B8F4-DABF0F4D00EC}    (2025-10-21 13:17:29)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2" authorId="0" shapeId="0" xr:uid="{00000000-0006-0000-0F00-00002C000000}">
      <text>
        <r>
          <rPr>
            <sz val="11"/>
            <color theme="1"/>
            <rFont val="Calibri"/>
            <scheme val="minor"/>
          </rPr>
          <t>======
ID#AAABtFUf8kk
tc={6D2BEAB0-F03A-4C56-9E98-F235894AA0B6}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0F00-000018000000}">
      <text>
        <r>
          <rPr>
            <sz val="11"/>
            <color theme="1"/>
            <rFont val="Calibri"/>
            <scheme val="minor"/>
          </rPr>
          <t>======
ID#AAABtFUf850
tc={9C6448D6-9815-49D9-A7FC-BDDACA18D378}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1" authorId="0" shapeId="0" xr:uid="{00000000-0006-0000-0F00-00000F000000}">
      <text>
        <r>
          <rPr>
            <sz val="11"/>
            <color theme="1"/>
            <rFont val="Calibri"/>
            <scheme val="minor"/>
          </rPr>
          <t>======
ID#AAABtFUf8_w
tc={BD3ABC64-F4DF-47B2-8C88-84F144AB09BE}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6" authorId="0" shapeId="0" xr:uid="{00000000-0006-0000-0F00-000033000000}">
      <text>
        <r>
          <rPr>
            <sz val="11"/>
            <color theme="1"/>
            <rFont val="Calibri"/>
            <scheme val="minor"/>
          </rPr>
          <t>======
ID#AAABtFUf8e4
tc={2892FC78-7706-4146-BA98-A4DA64337205}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09" authorId="0" shapeId="0" xr:uid="{00000000-0006-0000-0F00-00002A000000}">
      <text>
        <r>
          <rPr>
            <sz val="11"/>
            <color theme="1"/>
            <rFont val="Calibri"/>
            <scheme val="minor"/>
          </rPr>
          <t>======
ID#AAABtFUf8lc
tc={A01488D8-86E2-4B82-B0CB-C239888B97C3}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09" authorId="0" shapeId="0" xr:uid="{00000000-0006-0000-0F00-000024000000}">
      <text>
        <r>
          <rPr>
            <sz val="11"/>
            <color theme="1"/>
            <rFont val="Calibri"/>
            <scheme val="minor"/>
          </rPr>
          <t>======
ID#AAABtFUf8vI
tc={7F9E9137-56EE-4E46-BE78-08D470AEF7EE}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0" authorId="0" shapeId="0" xr:uid="{00000000-0006-0000-0F00-000029000000}">
      <text>
        <r>
          <rPr>
            <sz val="11"/>
            <color theme="1"/>
            <rFont val="Calibri"/>
            <scheme val="minor"/>
          </rPr>
          <t>======
ID#AAABtFUf8nY
tc={8FA0B438-D064-43DF-8DAA-C42CFE342040}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0" authorId="0" shapeId="0" xr:uid="{00000000-0006-0000-0F00-000035000000}">
      <text>
        <r>
          <rPr>
            <sz val="11"/>
            <color theme="1"/>
            <rFont val="Calibri"/>
            <scheme val="minor"/>
          </rPr>
          <t>======
ID#AAABtFPdFBc
tc={DC2D3C19-737F-4CB5-88DA-F329ADE89B87}    (2025-10-21 13:17:29)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1" authorId="0" shapeId="0" xr:uid="{00000000-0006-0000-0F00-000027000000}">
      <text>
        <r>
          <rPr>
            <sz val="11"/>
            <color theme="1"/>
            <rFont val="Calibri"/>
            <scheme val="minor"/>
          </rPr>
          <t>======
ID#AAABtFUf8sg
tc={99AA772B-4CF8-47A0-A7FB-40602170B004}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1" authorId="0" shapeId="0" xr:uid="{00000000-0006-0000-0F00-000011000000}">
      <text>
        <r>
          <rPr>
            <sz val="11"/>
            <color theme="1"/>
            <rFont val="Calibri"/>
            <scheme val="minor"/>
          </rPr>
          <t>======
ID#AAABtFUf8_U
tc={D23EEA3B-DF7B-4076-8A80-60FDE82ECA12}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5" authorId="0" shapeId="0" xr:uid="{00000000-0006-0000-0F00-000005000000}">
      <text>
        <r>
          <rPr>
            <sz val="11"/>
            <color theme="1"/>
            <rFont val="Calibri"/>
            <scheme val="minor"/>
          </rPr>
          <t>======
ID#AAABtFUf9Ik
tc={2A86058F-6124-4E99-8CCA-DF13EFFA1D2D}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8" authorId="0" shapeId="0" xr:uid="{00000000-0006-0000-0F00-000003000000}">
      <text>
        <r>
          <rPr>
            <sz val="11"/>
            <color theme="1"/>
            <rFont val="Calibri"/>
            <scheme val="minor"/>
          </rPr>
          <t>======
ID#AAABtFUf9J0
tc={47C25A60-1F91-42A5-B07F-12D11CE634DA}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0F00-00001A000000}">
      <text>
        <r>
          <rPr>
            <sz val="11"/>
            <color theme="1"/>
            <rFont val="Calibri"/>
            <scheme val="minor"/>
          </rPr>
          <t>======
ID#AAABtFUf84E
tc={A5B17CA1-A091-43A0-9F7E-2C7BEB35E805}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hRME+rMCKPEQRwT7jnOlX4Z6EbiA=="/>
    </ext>
  </extL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1000-000028000000}">
      <text>
        <r>
          <rPr>
            <sz val="11"/>
            <color theme="1"/>
            <rFont val="Calibri"/>
            <scheme val="minor"/>
          </rPr>
          <t>======
ID#AAABtFUf8jA
tc={16858761-4C33-47F6-8EA8-32D10FCC0FC2}    (2025-10-21 13:17:29)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1000-00001E000000}">
      <text>
        <r>
          <rPr>
            <sz val="11"/>
            <color theme="1"/>
            <rFont val="Calibri"/>
            <scheme val="minor"/>
          </rPr>
          <t>======
ID#AAABtFUf8xA
tc={286874D5-CB94-494C-8CFD-2F5EF2B467CE}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1000-000035000000}">
      <text>
        <r>
          <rPr>
            <sz val="11"/>
            <color theme="1"/>
            <rFont val="Calibri"/>
            <scheme val="minor"/>
          </rPr>
          <t>======
ID#AAABtFPcOuU
tc={B5761FC3-ADE6-4F5B-8F9C-32CFA83264F0}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1000-000032000000}">
      <text>
        <r>
          <rPr>
            <sz val="11"/>
            <color theme="1"/>
            <rFont val="Calibri"/>
            <scheme val="minor"/>
          </rPr>
          <t>======
ID#AAABtFUf8cc
tc={AF392B55-4E5E-4A2B-A483-31795ED2D12D}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1000-00001A000000}">
      <text>
        <r>
          <rPr>
            <sz val="11"/>
            <color theme="1"/>
            <rFont val="Calibri"/>
            <scheme val="minor"/>
          </rPr>
          <t>======
ID#AAABtFUf8zk
tc={8B5E11E2-A0B5-436B-9B24-2CCF254734D4}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1000-000015000000}">
      <text>
        <r>
          <rPr>
            <sz val="11"/>
            <color theme="1"/>
            <rFont val="Calibri"/>
            <scheme val="minor"/>
          </rPr>
          <t>======
ID#AAABtFUf848
tc={B3FCDA9B-4158-48CC-8303-D16EE9F92E36}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1000-000033000000}">
      <text>
        <r>
          <rPr>
            <sz val="11"/>
            <color theme="1"/>
            <rFont val="Calibri"/>
            <scheme val="minor"/>
          </rPr>
          <t>======
ID#AAABtFPdFAw
tc={2F056DFE-896A-4A77-8456-816A3C79D321}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1000-000013000000}">
      <text>
        <r>
          <rPr>
            <sz val="11"/>
            <color theme="1"/>
            <rFont val="Calibri"/>
            <scheme val="minor"/>
          </rPr>
          <t>======
ID#AAABtFUf86Y
tc={59B52A45-C97D-4C75-926E-3511A55E5DF8}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1000-000003000000}">
      <text>
        <r>
          <rPr>
            <sz val="11"/>
            <color theme="1"/>
            <rFont val="Calibri"/>
            <scheme val="minor"/>
          </rPr>
          <t>======
ID#AAABtFUf9mo
tc={56BB21D2-9EA6-4594-96DC-2612665F9425}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1000-000025000000}">
      <text>
        <r>
          <rPr>
            <sz val="11"/>
            <color theme="1"/>
            <rFont val="Calibri"/>
            <scheme val="minor"/>
          </rPr>
          <t>======
ID#AAABtFUf8no
tc={3A11256F-4BD9-4B44-9CB9-88DA79772D83}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1000-00001C000000}">
      <text>
        <r>
          <rPr>
            <sz val="11"/>
            <color theme="1"/>
            <rFont val="Calibri"/>
            <scheme val="minor"/>
          </rPr>
          <t>======
ID#AAABtFUf8xc
tc={69B378D3-948B-4B7C-8B4F-5A6EA35A7D09}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1000-000020000000}">
      <text>
        <r>
          <rPr>
            <sz val="11"/>
            <color theme="1"/>
            <rFont val="Calibri"/>
            <scheme val="minor"/>
          </rPr>
          <t>======
ID#AAABtFUf8wA
tc={34C03D1C-D9C7-4A75-BF0B-3DB2FAA1E257}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1000-000016000000}">
      <text>
        <r>
          <rPr>
            <sz val="11"/>
            <color theme="1"/>
            <rFont val="Calibri"/>
            <scheme val="minor"/>
          </rPr>
          <t>======
ID#AAABtFUf81c
tc={2248E573-C2B6-4465-92B7-CC85A1B4740B}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1000-00000C000000}">
      <text>
        <r>
          <rPr>
            <sz val="11"/>
            <color theme="1"/>
            <rFont val="Calibri"/>
            <scheme val="minor"/>
          </rPr>
          <t>======
ID#AAABtFUf9Fo
tc={1FD96603-D1D9-4FDA-9246-04581603D491}    (2025-10-21 13:17:31)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1000-000010000000}">
      <text>
        <r>
          <rPr>
            <sz val="11"/>
            <color theme="1"/>
            <rFont val="Calibri"/>
            <scheme val="minor"/>
          </rPr>
          <t>======
ID#AAABtFUf9A4
tc={D35049A6-2529-4984-8F03-27ACDA363D81}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1000-000006000000}">
      <text>
        <r>
          <rPr>
            <sz val="11"/>
            <color theme="1"/>
            <rFont val="Calibri"/>
            <scheme val="minor"/>
          </rPr>
          <t>======
ID#AAABtFUf9jg
tc={DEB328F6-1E54-42CE-B581-08DA02479F47}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6" authorId="0" shapeId="0" xr:uid="{00000000-0006-0000-1000-00002D000000}">
      <text>
        <r>
          <rPr>
            <sz val="11"/>
            <color theme="1"/>
            <rFont val="Calibri"/>
            <scheme val="minor"/>
          </rPr>
          <t>======
ID#AAABtFUf8ew
tc={F0DC2C38-FB71-4F19-A8E3-4F1370233641}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51" authorId="0" shapeId="0" xr:uid="{00000000-0006-0000-1000-000021000000}">
      <text>
        <r>
          <rPr>
            <sz val="11"/>
            <color theme="1"/>
            <rFont val="Calibri"/>
            <scheme val="minor"/>
          </rPr>
          <t>======
ID#AAABtFUf8uw
tc={9351941F-E307-4F07-A5F3-8E5710093FCF}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60" authorId="0" shapeId="0" xr:uid="{00000000-0006-0000-1000-000002000000}">
      <text>
        <r>
          <rPr>
            <sz val="11"/>
            <color theme="1"/>
            <rFont val="Calibri"/>
            <scheme val="minor"/>
          </rPr>
          <t>======
ID#AAABtFUf9ms
tc={BDBF5AA3-1A8F-4EB2-A0C8-2D2046301C82}    (2025-10-21 13:17:31)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60" authorId="0" shapeId="0" xr:uid="{00000000-0006-0000-1000-00000D000000}">
      <text>
        <r>
          <rPr>
            <sz val="11"/>
            <color theme="1"/>
            <rFont val="Calibri"/>
            <scheme val="minor"/>
          </rPr>
          <t>======
ID#AAABtFUf9DM
tc={9B31D490-DADD-4EE8-B7CF-3D34DC5D22F1}    (2025-10-21 13:17:31)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61" authorId="0" shapeId="0" xr:uid="{00000000-0006-0000-1000-00002E000000}">
      <text>
        <r>
          <rPr>
            <sz val="11"/>
            <color theme="1"/>
            <rFont val="Calibri"/>
            <scheme val="minor"/>
          </rPr>
          <t>======
ID#AAABtFUf8eo
tc={1F165DCE-9253-49A8-B81B-2DC6A932A1A2}    (2025-10-21 13:17:29)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61" authorId="0" shapeId="0" xr:uid="{00000000-0006-0000-1000-000029000000}">
      <text>
        <r>
          <rPr>
            <sz val="11"/>
            <color theme="1"/>
            <rFont val="Calibri"/>
            <scheme val="minor"/>
          </rPr>
          <t>======
ID#AAABtFUf8i4
tc={7566FD2B-ACEE-4087-9277-3041322F8870}    (2025-10-21 13:17:29)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61" authorId="0" shapeId="0" xr:uid="{00000000-0006-0000-1000-000012000000}">
      <text>
        <r>
          <rPr>
            <sz val="11"/>
            <color theme="1"/>
            <rFont val="Calibri"/>
            <scheme val="minor"/>
          </rPr>
          <t>======
ID#AAABtFUf88Q
tc={8CB44CBC-1940-4548-874A-668BE9F80CB9}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5" authorId="0" shapeId="0" xr:uid="{00000000-0006-0000-1000-00001D000000}">
      <text>
        <r>
          <rPr>
            <sz val="11"/>
            <color theme="1"/>
            <rFont val="Calibri"/>
            <scheme val="minor"/>
          </rPr>
          <t>======
ID#AAABtFUf8xI
tc={D1C871A6-49E7-4DD4-8BA1-F3A16FE12861}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8" authorId="0" shapeId="0" xr:uid="{00000000-0006-0000-1000-000007000000}">
      <text>
        <r>
          <rPr>
            <sz val="11"/>
            <color theme="1"/>
            <rFont val="Calibri"/>
            <scheme val="minor"/>
          </rPr>
          <t>======
ID#AAABtFUf9Js
tc={8A14C244-0158-44FA-AEE6-7162C1259F3A}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71" authorId="0" shapeId="0" xr:uid="{00000000-0006-0000-1000-000001000000}">
      <text>
        <r>
          <rPr>
            <sz val="11"/>
            <color theme="1"/>
            <rFont val="Calibri"/>
            <scheme val="minor"/>
          </rPr>
          <t>======
ID#AAABtFUf9nA
tc={AEF78B02-A05C-4C57-A8EE-747F3D3EB740}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7" authorId="0" shapeId="0" xr:uid="{00000000-0006-0000-1000-00001B000000}">
      <text>
        <r>
          <rPr>
            <sz val="11"/>
            <color theme="1"/>
            <rFont val="Calibri"/>
            <scheme val="minor"/>
          </rPr>
          <t>======
ID#AAABtFUf8yI
tc={31333D09-7CDF-486D-BCA7-A01EAA08B79B}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9" authorId="0" shapeId="0" xr:uid="{00000000-0006-0000-1000-000014000000}">
      <text>
        <r>
          <rPr>
            <sz val="11"/>
            <color theme="1"/>
            <rFont val="Calibri"/>
            <scheme val="minor"/>
          </rPr>
          <t>======
ID#AAABtFUf85I
tc={5B57AB2E-5C56-418F-90B4-D5324C9B3728}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1000-000011000000}">
      <text>
        <r>
          <rPr>
            <sz val="11"/>
            <color theme="1"/>
            <rFont val="Calibri"/>
            <scheme val="minor"/>
          </rPr>
          <t>======
ID#AAABtFUf88w
tc={7F0BB9F0-187E-49D6-B577-A3C933471C37}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1" authorId="0" shapeId="0" xr:uid="{00000000-0006-0000-1000-000005000000}">
      <text>
        <r>
          <rPr>
            <sz val="11"/>
            <color theme="1"/>
            <rFont val="Calibri"/>
            <scheme val="minor"/>
          </rPr>
          <t>======
ID#AAABtFUf9kY
tc={CA770C47-FCF8-45F8-8252-33086998529E}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5" authorId="0" shapeId="0" xr:uid="{00000000-0006-0000-1000-000004000000}">
      <text>
        <r>
          <rPr>
            <sz val="11"/>
            <color theme="1"/>
            <rFont val="Calibri"/>
            <scheme val="minor"/>
          </rPr>
          <t>======
ID#AAABtFUf9lo
tc={7AEC349A-2A56-450D-B08F-FFE375A61A92}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6" authorId="0" shapeId="0" xr:uid="{00000000-0006-0000-1000-00002C000000}">
      <text>
        <r>
          <rPr>
            <sz val="11"/>
            <color theme="1"/>
            <rFont val="Calibri"/>
            <scheme val="minor"/>
          </rPr>
          <t>======
ID#AAABtFUf8f8
tc={1F2B1CFB-0EA7-4429-886E-70922D66C22C}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7" authorId="0" shapeId="0" xr:uid="{00000000-0006-0000-1000-00000A000000}">
      <text>
        <r>
          <rPr>
            <sz val="11"/>
            <color theme="1"/>
            <rFont val="Calibri"/>
            <scheme val="minor"/>
          </rPr>
          <t>======
ID#AAABtFUf9HY
tc={DCFE002A-038B-407B-AE7F-57EC240BBBED}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8" authorId="0" shapeId="0" xr:uid="{00000000-0006-0000-1000-000026000000}">
      <text>
        <r>
          <rPr>
            <sz val="11"/>
            <color theme="1"/>
            <rFont val="Calibri"/>
            <scheme val="minor"/>
          </rPr>
          <t>======
ID#AAABtFUf8nk
tc={712065F8-7C65-41B3-B984-AACEDD795984}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9" authorId="0" shapeId="0" xr:uid="{00000000-0006-0000-1000-00002B000000}">
      <text>
        <r>
          <rPr>
            <sz val="11"/>
            <color theme="1"/>
            <rFont val="Calibri"/>
            <scheme val="minor"/>
          </rPr>
          <t>======
ID#AAABtFUf8hI
tc={26EA6FFC-2B90-4A59-85DA-DD34DED4D58D}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91" authorId="0" shapeId="0" xr:uid="{00000000-0006-0000-1000-000024000000}">
      <text>
        <r>
          <rPr>
            <sz val="11"/>
            <color theme="1"/>
            <rFont val="Calibri"/>
            <scheme val="minor"/>
          </rPr>
          <t>======
ID#AAABtFUf8o0
tc={A6D414D2-0508-428F-874B-3892670F6307}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91" authorId="0" shapeId="0" xr:uid="{00000000-0006-0000-1000-00000F000000}">
      <text>
        <r>
          <rPr>
            <sz val="11"/>
            <color theme="1"/>
            <rFont val="Calibri"/>
            <scheme val="minor"/>
          </rPr>
          <t>======
ID#AAABtFUf9BQ
tc={F2E106C2-EDD9-404E-B1B0-EE0F81C1B4D1}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92" authorId="0" shapeId="0" xr:uid="{00000000-0006-0000-1000-000017000000}">
      <text>
        <r>
          <rPr>
            <sz val="11"/>
            <color theme="1"/>
            <rFont val="Calibri"/>
            <scheme val="minor"/>
          </rPr>
          <t>======
ID#AAABtFUf81A
tc={99A713B0-E8B8-49FA-87AD-98D8756755C1}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92" authorId="0" shapeId="0" xr:uid="{00000000-0006-0000-1000-000008000000}">
      <text>
        <r>
          <rPr>
            <sz val="11"/>
            <color theme="1"/>
            <rFont val="Calibri"/>
            <scheme val="minor"/>
          </rPr>
          <t>======
ID#AAABtFUf9I4
tc={52C4AB7D-0B61-428A-9595-4FF443528429}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93" authorId="0" shapeId="0" xr:uid="{00000000-0006-0000-1000-000034000000}">
      <text>
        <r>
          <rPr>
            <sz val="11"/>
            <color theme="1"/>
            <rFont val="Calibri"/>
            <scheme val="minor"/>
          </rPr>
          <t>======
ID#AAABtFPdFAs
tc={3BF9C6F3-9DFC-45AF-A44E-867668C7C0DD}    (2025-10-21 13:17:29)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7" authorId="0" shapeId="0" xr:uid="{00000000-0006-0000-1000-000023000000}">
      <text>
        <r>
          <rPr>
            <sz val="11"/>
            <color theme="1"/>
            <rFont val="Calibri"/>
            <scheme val="minor"/>
          </rPr>
          <t>======
ID#AAABtFUf8pw
tc={38F735F0-3B25-460C-8939-B0AF95D92EAB}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0" authorId="0" shapeId="0" xr:uid="{00000000-0006-0000-1000-000027000000}">
      <text>
        <r>
          <rPr>
            <sz val="11"/>
            <color theme="1"/>
            <rFont val="Calibri"/>
            <scheme val="minor"/>
          </rPr>
          <t>======
ID#AAABtFUf8jc
tc={44CE620E-A537-48BF-B398-8464C015E062}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4" authorId="0" shapeId="0" xr:uid="{00000000-0006-0000-1000-000030000000}">
      <text>
        <r>
          <rPr>
            <sz val="11"/>
            <color theme="1"/>
            <rFont val="Calibri"/>
            <scheme val="minor"/>
          </rPr>
          <t>======
ID#AAABtFUf8eg
tc={E6EA13BD-6062-4067-8D19-560950F02531}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9" authorId="0" shapeId="0" xr:uid="{00000000-0006-0000-1000-00000B000000}">
      <text>
        <r>
          <rPr>
            <sz val="11"/>
            <color theme="1"/>
            <rFont val="Calibri"/>
            <scheme val="minor"/>
          </rPr>
          <t>======
ID#AAABtFUf9GA
tc={47508EF6-4E9B-4454-ADDE-831032A47EC1}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12" authorId="0" shapeId="0" xr:uid="{00000000-0006-0000-1000-000022000000}">
      <text>
        <r>
          <rPr>
            <sz val="11"/>
            <color theme="1"/>
            <rFont val="Calibri"/>
            <scheme val="minor"/>
          </rPr>
          <t>======
ID#AAABtFUf8tI
tc={55117045-AA9F-4DC6-BEA2-2B5BAE9B499F}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12" authorId="0" shapeId="0" xr:uid="{00000000-0006-0000-1000-000018000000}">
      <text>
        <r>
          <rPr>
            <sz val="11"/>
            <color theme="1"/>
            <rFont val="Calibri"/>
            <scheme val="minor"/>
          </rPr>
          <t>======
ID#AAABtFUf80o
tc={C7175103-A7DE-4DF4-9CA1-679EA28D69C7}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3" authorId="0" shapeId="0" xr:uid="{00000000-0006-0000-1000-00000E000000}">
      <text>
        <r>
          <rPr>
            <sz val="11"/>
            <color theme="1"/>
            <rFont val="Calibri"/>
            <scheme val="minor"/>
          </rPr>
          <t>======
ID#AAABtFUf9Bg
tc={68DFD549-5896-46F1-93AA-15CA51BE671E}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3" authorId="0" shapeId="0" xr:uid="{00000000-0006-0000-1000-000031000000}">
      <text>
        <r>
          <rPr>
            <sz val="11"/>
            <color theme="1"/>
            <rFont val="Calibri"/>
            <scheme val="minor"/>
          </rPr>
          <t>======
ID#AAABtFUf8cw
tc={138E42B7-243B-430C-9E5C-8AD175294D80}    (2025-10-21 13:17:29)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4" authorId="0" shapeId="0" xr:uid="{00000000-0006-0000-1000-00001F000000}">
      <text>
        <r>
          <rPr>
            <sz val="11"/>
            <color theme="1"/>
            <rFont val="Calibri"/>
            <scheme val="minor"/>
          </rPr>
          <t>======
ID#AAABtFUf8wM
tc={65421D23-B2A2-4946-AD38-9771C765FADA}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4" authorId="0" shapeId="0" xr:uid="{00000000-0006-0000-1000-000019000000}">
      <text>
        <r>
          <rPr>
            <sz val="11"/>
            <color theme="1"/>
            <rFont val="Calibri"/>
            <scheme val="minor"/>
          </rPr>
          <t>======
ID#AAABtFUf8zo
tc={EBB88D13-CB56-4F09-8035-76D830878233}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8" authorId="0" shapeId="0" xr:uid="{00000000-0006-0000-1000-00002A000000}">
      <text>
        <r>
          <rPr>
            <sz val="11"/>
            <color theme="1"/>
            <rFont val="Calibri"/>
            <scheme val="minor"/>
          </rPr>
          <t>======
ID#AAABtFUf8iI
tc={923A33E7-528A-43DD-80A3-AA04363B8B1E}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1000-00002F000000}">
      <text>
        <r>
          <rPr>
            <sz val="11"/>
            <color theme="1"/>
            <rFont val="Calibri"/>
            <scheme val="minor"/>
          </rPr>
          <t>======
ID#AAABtFUf8ek
tc={FC7440A7-1CBA-4384-B117-CA21C2C912D7}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4" authorId="0" shapeId="0" xr:uid="{00000000-0006-0000-1000-000009000000}">
      <text>
        <r>
          <rPr>
            <sz val="11"/>
            <color theme="1"/>
            <rFont val="Calibri"/>
            <scheme val="minor"/>
          </rPr>
          <t>======
ID#AAABtFUf9Hg
tc={DD02A61C-B20E-423F-BFE1-D8D7E95E4163}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gR7FKfZsEzP8DzRmembPN67DkCUg=="/>
    </ext>
  </extL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1100-000010000000}">
      <text>
        <r>
          <rPr>
            <sz val="11"/>
            <color theme="1"/>
            <rFont val="Calibri"/>
            <scheme val="minor"/>
          </rPr>
          <t>======
ID#AAABtFUf89U
tc={23D4E9CF-D0EC-4426-96AE-44AD91ACE65E}    (2025-10-21 13:17:30)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1100-00001D000000}">
      <text>
        <r>
          <rPr>
            <sz val="11"/>
            <color theme="1"/>
            <rFont val="Calibri"/>
            <scheme val="minor"/>
          </rPr>
          <t>======
ID#AAABtFUf8sA
tc={17C24992-E6CC-48F9-A98C-12E682E7A2F4}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1100-00001F000000}">
      <text>
        <r>
          <rPr>
            <sz val="11"/>
            <color theme="1"/>
            <rFont val="Calibri"/>
            <scheme val="minor"/>
          </rPr>
          <t>======
ID#AAABtFUf8pg
tc={4306F60A-3A67-451D-9806-0F4B2D5A2728}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1100-000018000000}">
      <text>
        <r>
          <rPr>
            <sz val="11"/>
            <color theme="1"/>
            <rFont val="Calibri"/>
            <scheme val="minor"/>
          </rPr>
          <t>======
ID#AAABtFUf8xE
tc={76346D1A-5039-421F-8CE6-B8E8F858441D}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1100-000017000000}">
      <text>
        <r>
          <rPr>
            <sz val="11"/>
            <color theme="1"/>
            <rFont val="Calibri"/>
            <scheme val="minor"/>
          </rPr>
          <t>======
ID#AAABtFUf8xg
tc={FDD46321-012B-4C61-9ED4-30D6B2F3FB9A}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1100-00002F000000}">
      <text>
        <r>
          <rPr>
            <sz val="11"/>
            <color theme="1"/>
            <rFont val="Calibri"/>
            <scheme val="minor"/>
          </rPr>
          <t>======
ID#AAABtFUf8cU
tc={1266894A-09CE-45FF-8CE2-C73ACFE48DEB}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1100-000032000000}">
      <text>
        <r>
          <rPr>
            <sz val="11"/>
            <color theme="1"/>
            <rFont val="Calibri"/>
            <scheme val="minor"/>
          </rPr>
          <t>======
ID#AAABtFUf8aQ
tc={E5754461-B19F-4A0C-AABE-2A1320F750F4}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1100-000011000000}">
      <text>
        <r>
          <rPr>
            <sz val="11"/>
            <color theme="1"/>
            <rFont val="Calibri"/>
            <scheme val="minor"/>
          </rPr>
          <t>======
ID#AAABtFUf88I
tc={8A117A22-14FD-4C47-883A-AB4F6FE4BEFA}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1100-000002000000}">
      <text>
        <r>
          <rPr>
            <sz val="11"/>
            <color theme="1"/>
            <rFont val="Calibri"/>
            <scheme val="minor"/>
          </rPr>
          <t>======
ID#AAABtFUf9JE
tc={50E7D4B5-4E48-4D19-8F2F-B5D241086EB3}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1100-000013000000}">
      <text>
        <r>
          <rPr>
            <sz val="11"/>
            <color theme="1"/>
            <rFont val="Calibri"/>
            <scheme val="minor"/>
          </rPr>
          <t>======
ID#AAABtFUf83A
tc={9867DD74-C172-4EE5-BB1F-5E2E4EFC5210}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1100-000016000000}">
      <text>
        <r>
          <rPr>
            <sz val="11"/>
            <color theme="1"/>
            <rFont val="Calibri"/>
            <scheme val="minor"/>
          </rPr>
          <t>======
ID#AAABtFUf8zU
tc={39D7BEFF-D654-42D0-9101-DEB060BB9ACA}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1100-00002C000000}">
      <text>
        <r>
          <rPr>
            <sz val="11"/>
            <color theme="1"/>
            <rFont val="Calibri"/>
            <scheme val="minor"/>
          </rPr>
          <t>======
ID#AAABtFUf8fo
tc={4CD081CA-3F3C-44AF-B075-A0F56C53AB93}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1100-000023000000}">
      <text>
        <r>
          <rPr>
            <sz val="11"/>
            <color theme="1"/>
            <rFont val="Calibri"/>
            <scheme val="minor"/>
          </rPr>
          <t>======
ID#AAABtFUf8l0
tc={815E841E-D255-4087-A9D1-A780DA5EC66C}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1100-000008000000}">
      <text>
        <r>
          <rPr>
            <sz val="11"/>
            <color theme="1"/>
            <rFont val="Calibri"/>
            <scheme val="minor"/>
          </rPr>
          <t>======
ID#AAABtFUf9BU
tc={C253A7BB-BCF8-42EA-AC96-70BAF743C02A}    (2025-10-21 13:17:30)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1100-000001000000}">
      <text>
        <r>
          <rPr>
            <sz val="11"/>
            <color theme="1"/>
            <rFont val="Calibri"/>
            <scheme val="minor"/>
          </rPr>
          <t>======
ID#AAABtFUf9lg
tc={64AF0122-3477-4FC8-8F43-E0CA2928887C}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1100-000027000000}">
      <text>
        <r>
          <rPr>
            <sz val="11"/>
            <color theme="1"/>
            <rFont val="Calibri"/>
            <scheme val="minor"/>
          </rPr>
          <t>======
ID#AAABtFUf8hw
tc={505E3AE1-5BAA-43AC-AD1B-57DBBD6F0AF9}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1100-000003000000}">
      <text>
        <r>
          <rPr>
            <sz val="11"/>
            <color theme="1"/>
            <rFont val="Calibri"/>
            <scheme val="minor"/>
          </rPr>
          <t>======
ID#AAABtFUf9Hk
tc={2EFBDF91-7BD3-4BE7-BB27-BC1588D3AF30}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1100-000033000000}">
      <text>
        <r>
          <rPr>
            <sz val="11"/>
            <color theme="1"/>
            <rFont val="Calibri"/>
            <scheme val="minor"/>
          </rPr>
          <t>======
ID#AAABtFPdFBk
tc={3E854F0A-CCC2-4FA0-91E1-D365477D22E1}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1100-000019000000}">
      <text>
        <r>
          <rPr>
            <sz val="11"/>
            <color theme="1"/>
            <rFont val="Calibri"/>
            <scheme val="minor"/>
          </rPr>
          <t>======
ID#AAABtFUf8v0
tc={F6829128-AC16-442D-9A0D-BCE606F9CA0B}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1100-00002E000000}">
      <text>
        <r>
          <rPr>
            <sz val="11"/>
            <color theme="1"/>
            <rFont val="Calibri"/>
            <scheme val="minor"/>
          </rPr>
          <t>======
ID#AAABtFUf8cg
tc={1ED8218A-9466-4237-81EA-37CF45C44E20}    (2025-10-21 13:17:29)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1100-000012000000}">
      <text>
        <r>
          <rPr>
            <sz val="11"/>
            <color theme="1"/>
            <rFont val="Calibri"/>
            <scheme val="minor"/>
          </rPr>
          <t>======
ID#AAABtFUf84M
tc={347D068F-C55D-48E1-85A2-AE61763312FB}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1100-000015000000}">
      <text>
        <r>
          <rPr>
            <sz val="11"/>
            <color theme="1"/>
            <rFont val="Calibri"/>
            <scheme val="minor"/>
          </rPr>
          <t>======
ID#AAABtFUf8zg
tc={2DE42B5F-C555-44C5-95C8-251C566DE729}    (2025-10-21 13:17:30)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1100-000020000000}">
      <text>
        <r>
          <rPr>
            <sz val="11"/>
            <color theme="1"/>
            <rFont val="Calibri"/>
            <scheme val="minor"/>
          </rPr>
          <t>======
ID#AAABtFUf8oU
tc={72D9445F-24F4-488F-80CE-A097A28AA6D4}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1100-00000F000000}">
      <text>
        <r>
          <rPr>
            <sz val="11"/>
            <color theme="1"/>
            <rFont val="Calibri"/>
            <scheme val="minor"/>
          </rPr>
          <t>======
ID#AAABtFUf89c
tc={A2A4BC7F-4517-44BD-A377-1036E11FBFBB}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1100-000025000000}">
      <text>
        <r>
          <rPr>
            <sz val="11"/>
            <color theme="1"/>
            <rFont val="Calibri"/>
            <scheme val="minor"/>
          </rPr>
          <t>======
ID#AAABtFUf8jg
tc={4CD085F0-D06C-4C08-8A04-F57F4EBC950A}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1100-00001A000000}">
      <text>
        <r>
          <rPr>
            <sz val="11"/>
            <color theme="1"/>
            <rFont val="Calibri"/>
            <scheme val="minor"/>
          </rPr>
          <t>======
ID#AAABtFUf8vQ
tc={D7D1AB63-110F-45ED-A4BC-B55B422A6532}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1100-000026000000}">
      <text>
        <r>
          <rPr>
            <sz val="11"/>
            <color theme="1"/>
            <rFont val="Calibri"/>
            <scheme val="minor"/>
          </rPr>
          <t>======
ID#AAABtFUf8jE
tc={34867A53-98B1-4A6C-A325-6BE2EE4E255B}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4" authorId="0" shapeId="0" xr:uid="{00000000-0006-0000-1100-000030000000}">
      <text>
        <r>
          <rPr>
            <sz val="11"/>
            <color theme="1"/>
            <rFont val="Calibri"/>
            <scheme val="minor"/>
          </rPr>
          <t>======
ID#AAABtFUf8bM
tc={8A32EC09-DE5D-4688-B27E-B1F6F9E75972}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5" authorId="0" shapeId="0" xr:uid="{00000000-0006-0000-1100-00002B000000}">
      <text>
        <r>
          <rPr>
            <sz val="11"/>
            <color theme="1"/>
            <rFont val="Calibri"/>
            <scheme val="minor"/>
          </rPr>
          <t>======
ID#AAABtFUf8fw
tc={7680B70D-DF66-491C-AAB4-08817B63CE8C}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1100-000006000000}">
      <text>
        <r>
          <rPr>
            <sz val="11"/>
            <color theme="1"/>
            <rFont val="Calibri"/>
            <scheme val="minor"/>
          </rPr>
          <t>======
ID#AAABtFUf9Co
tc={BBA38FAA-5D2F-4D07-81D9-3BB2245BB244}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1100-000035000000}">
      <text>
        <r>
          <rPr>
            <sz val="11"/>
            <color theme="1"/>
            <rFont val="Calibri"/>
            <scheme val="minor"/>
          </rPr>
          <t>======
ID#AAABtFPdFA8
tc={525FC8CE-571E-4226-B9C4-EBE8BA70727B}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1100-000031000000}">
      <text>
        <r>
          <rPr>
            <sz val="11"/>
            <color theme="1"/>
            <rFont val="Calibri"/>
            <scheme val="minor"/>
          </rPr>
          <t>======
ID#AAABtFUf8bA
tc={17B53068-BAC4-40D0-9EEA-1AA226772AC2}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1100-000024000000}">
      <text>
        <r>
          <rPr>
            <sz val="11"/>
            <color theme="1"/>
            <rFont val="Calibri"/>
            <scheme val="minor"/>
          </rPr>
          <t>======
ID#AAABtFUf8lg
tc={6D3FADA5-6924-41A7-BA85-8DD07B2DA4B6}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1100-000005000000}">
      <text>
        <r>
          <rPr>
            <sz val="11"/>
            <color theme="1"/>
            <rFont val="Calibri"/>
            <scheme val="minor"/>
          </rPr>
          <t>======
ID#AAABtFUf9EY
tc={0964A5A7-3676-484D-974C-C25045BE6E28}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1100-00000E000000}">
      <text>
        <r>
          <rPr>
            <sz val="11"/>
            <color theme="1"/>
            <rFont val="Calibri"/>
            <scheme val="minor"/>
          </rPr>
          <t>======
ID#AAABtFUf89g
tc={39A60ADD-0167-4580-99A3-48C90B966778}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6" authorId="0" shapeId="0" xr:uid="{00000000-0006-0000-1100-00002A000000}">
      <text>
        <r>
          <rPr>
            <sz val="11"/>
            <color theme="1"/>
            <rFont val="Calibri"/>
            <scheme val="minor"/>
          </rPr>
          <t>======
ID#AAABtFUf8go
tc={446EF7DF-4308-4D7F-884A-B8A4B7441908}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6" authorId="0" shapeId="0" xr:uid="{00000000-0006-0000-1100-00001C000000}">
      <text>
        <r>
          <rPr>
            <sz val="11"/>
            <color theme="1"/>
            <rFont val="Calibri"/>
            <scheme val="minor"/>
          </rPr>
          <t>======
ID#AAABtFUf8sQ
tc={03F71EB0-4968-4F06-9B07-BCD898EE990B}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7" authorId="0" shapeId="0" xr:uid="{00000000-0006-0000-1100-00000C000000}">
      <text>
        <r>
          <rPr>
            <sz val="11"/>
            <color theme="1"/>
            <rFont val="Calibri"/>
            <scheme val="minor"/>
          </rPr>
          <t>======
ID#AAABtFUf8_4
tc={210A092D-9DB9-49DE-8F77-A31268C403E0}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7" authorId="0" shapeId="0" xr:uid="{00000000-0006-0000-1100-000028000000}">
      <text>
        <r>
          <rPr>
            <sz val="11"/>
            <color theme="1"/>
            <rFont val="Calibri"/>
            <scheme val="minor"/>
          </rPr>
          <t>======
ID#AAABtFUf8ho
tc={D77B868D-DAFB-442F-B901-C91F42C9C5FF}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8" authorId="0" shapeId="0" xr:uid="{00000000-0006-0000-1100-00000A000000}">
      <text>
        <r>
          <rPr>
            <sz val="11"/>
            <color theme="1"/>
            <rFont val="Calibri"/>
            <scheme val="minor"/>
          </rPr>
          <t>======
ID#AAABtFUf9BE
tc={3043955D-092B-47E6-8F28-25F01FBCEB0F}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2" authorId="0" shapeId="0" xr:uid="{00000000-0006-0000-1100-000004000000}">
      <text>
        <r>
          <rPr>
            <sz val="11"/>
            <color theme="1"/>
            <rFont val="Calibri"/>
            <scheme val="minor"/>
          </rPr>
          <t>======
ID#AAABtFUf9FQ
tc={9D8A0AF9-3596-4C87-BDF1-CDEBBA28AFE4}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1100-000007000000}">
      <text>
        <r>
          <rPr>
            <sz val="11"/>
            <color theme="1"/>
            <rFont val="Calibri"/>
            <scheme val="minor"/>
          </rPr>
          <t>======
ID#AAABtFUf9CI
tc={06E14011-F4E4-48A9-BD2A-0CE3E1FAAAC4}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1" authorId="0" shapeId="0" xr:uid="{00000000-0006-0000-1100-00001B000000}">
      <text>
        <r>
          <rPr>
            <sz val="11"/>
            <color theme="1"/>
            <rFont val="Calibri"/>
            <scheme val="minor"/>
          </rPr>
          <t>======
ID#AAABtFUf8sk
tc={20F92E0F-D065-41BD-AFB9-23831731C884}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6" authorId="0" shapeId="0" xr:uid="{00000000-0006-0000-1100-00002D000000}">
      <text>
        <r>
          <rPr>
            <sz val="11"/>
            <color theme="1"/>
            <rFont val="Calibri"/>
            <scheme val="minor"/>
          </rPr>
          <t>======
ID#AAABtFUf8dM
tc={9055EE8D-3124-4B9C-B040-11803128067F}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09" authorId="0" shapeId="0" xr:uid="{00000000-0006-0000-1100-000022000000}">
      <text>
        <r>
          <rPr>
            <sz val="11"/>
            <color theme="1"/>
            <rFont val="Calibri"/>
            <scheme val="minor"/>
          </rPr>
          <t>======
ID#AAABtFUf8mE
tc={A12F944F-D312-484F-9A28-86140A2EBFB7}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09" authorId="0" shapeId="0" xr:uid="{00000000-0006-0000-1100-000034000000}">
      <text>
        <r>
          <rPr>
            <sz val="11"/>
            <color theme="1"/>
            <rFont val="Calibri"/>
            <scheme val="minor"/>
          </rPr>
          <t>======
ID#AAABtFPdFBY
tc={DEEECD3D-8851-4D4B-A1A9-720F6068DCE9}    (2025-10-21 13:17:29)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0" authorId="0" shapeId="0" xr:uid="{00000000-0006-0000-1100-000014000000}">
      <text>
        <r>
          <rPr>
            <sz val="11"/>
            <color theme="1"/>
            <rFont val="Calibri"/>
            <scheme val="minor"/>
          </rPr>
          <t>======
ID#AAABtFUf80I
tc={6A22F33F-872C-4E9A-9823-BDBBE58F64FF}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0" authorId="0" shapeId="0" xr:uid="{00000000-0006-0000-1100-00000D000000}">
      <text>
        <r>
          <rPr>
            <sz val="11"/>
            <color theme="1"/>
            <rFont val="Calibri"/>
            <scheme val="minor"/>
          </rPr>
          <t>======
ID#AAABtFUf8_Q
tc={225B2EB1-351C-4144-917D-B7D5EF059517}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1" authorId="0" shapeId="0" xr:uid="{00000000-0006-0000-1100-000009000000}">
      <text>
        <r>
          <rPr>
            <sz val="11"/>
            <color theme="1"/>
            <rFont val="Calibri"/>
            <scheme val="minor"/>
          </rPr>
          <t>======
ID#AAABtFUf9BI
tc={5867DB62-8484-4284-9D31-A9BB1241C14E}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1" authorId="0" shapeId="0" xr:uid="{00000000-0006-0000-1100-00000B000000}">
      <text>
        <r>
          <rPr>
            <sz val="11"/>
            <color theme="1"/>
            <rFont val="Calibri"/>
            <scheme val="minor"/>
          </rPr>
          <t>======
ID#AAABtFUf9A0
tc={97C5C1E2-E73E-4BCD-88BE-5F67B43D303B}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5" authorId="0" shapeId="0" xr:uid="{00000000-0006-0000-1100-000029000000}">
      <text>
        <r>
          <rPr>
            <sz val="11"/>
            <color theme="1"/>
            <rFont val="Calibri"/>
            <scheme val="minor"/>
          </rPr>
          <t>======
ID#AAABtFUf8g4
tc={8AE9663A-7F9B-4276-B708-AF411545AF91}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8" authorId="0" shapeId="0" xr:uid="{00000000-0006-0000-1100-00001E000000}">
      <text>
        <r>
          <rPr>
            <sz val="11"/>
            <color theme="1"/>
            <rFont val="Calibri"/>
            <scheme val="minor"/>
          </rPr>
          <t>======
ID#AAABtFUf8qA
tc={8361DE5C-175A-4478-A244-303B49089603}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1100-000021000000}">
      <text>
        <r>
          <rPr>
            <sz val="11"/>
            <color theme="1"/>
            <rFont val="Calibri"/>
            <scheme val="minor"/>
          </rPr>
          <t>======
ID#AAABtFUf8m0
tc={682E8E71-1109-4ACA-8A74-945820F4F352}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j4mr9M7jSnyJEMvuzSfxsoE1Z2CQ=="/>
    </ext>
  </extL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1200-00002F000000}">
      <text>
        <r>
          <rPr>
            <sz val="11"/>
            <color theme="1"/>
            <rFont val="Calibri"/>
            <scheme val="minor"/>
          </rPr>
          <t>======
ID#AAABtFUf8hs
tc={28CFD413-33AF-4C6A-86A3-AB22B06827B4}    (2025-10-21 13:17:29)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1200-000022000000}">
      <text>
        <r>
          <rPr>
            <sz val="11"/>
            <color theme="1"/>
            <rFont val="Calibri"/>
            <scheme val="minor"/>
          </rPr>
          <t>======
ID#AAABtFUf8sU
tc={54C233B8-FCE7-4B70-82CC-54DCFE94160A}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1200-00000E000000}">
      <text>
        <r>
          <rPr>
            <sz val="11"/>
            <color theme="1"/>
            <rFont val="Calibri"/>
            <scheme val="minor"/>
          </rPr>
          <t>======
ID#AAABtFUf9Ck
tc={948FE066-8B6A-4CCA-8035-28710FED6CEB}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1200-00002A000000}">
      <text>
        <r>
          <rPr>
            <sz val="11"/>
            <color theme="1"/>
            <rFont val="Calibri"/>
            <scheme val="minor"/>
          </rPr>
          <t>======
ID#AAABtFUf8k8
tc={FA4A7D36-FBA7-4085-B94A-6F82B3D9FA4E}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1200-00001D000000}">
      <text>
        <r>
          <rPr>
            <sz val="11"/>
            <color theme="1"/>
            <rFont val="Calibri"/>
            <scheme val="minor"/>
          </rPr>
          <t>======
ID#AAABtFUf8zY
tc={22FD0D05-8856-4C74-9903-085EE91D95C7}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1200-000034000000}">
      <text>
        <r>
          <rPr>
            <sz val="11"/>
            <color theme="1"/>
            <rFont val="Calibri"/>
            <scheme val="minor"/>
          </rPr>
          <t>======
ID#AAABtFPcOuY
tc={4BD9C6EF-8201-4885-9369-0873703F9682}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1200-00000D000000}">
      <text>
        <r>
          <rPr>
            <sz val="11"/>
            <color theme="1"/>
            <rFont val="Calibri"/>
            <scheme val="minor"/>
          </rPr>
          <t>======
ID#AAABtFUf9DQ
tc={D867D2F8-0F61-4652-AE7E-046FC3BF18DE}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1200-000028000000}">
      <text>
        <r>
          <rPr>
            <sz val="11"/>
            <color theme="1"/>
            <rFont val="Calibri"/>
            <scheme val="minor"/>
          </rPr>
          <t>======
ID#AAABtFUf8mM
tc={FC285DF1-A8F0-4B49-84B7-532C8253AF02}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1200-00001A000000}">
      <text>
        <r>
          <rPr>
            <sz val="11"/>
            <color theme="1"/>
            <rFont val="Calibri"/>
            <scheme val="minor"/>
          </rPr>
          <t>======
ID#AAABtFUf808
tc={D4AD4658-40D5-4E5E-B230-CEBA4D810769}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1200-00001B000000}">
      <text>
        <r>
          <rPr>
            <sz val="11"/>
            <color theme="1"/>
            <rFont val="Calibri"/>
            <scheme val="minor"/>
          </rPr>
          <t>======
ID#AAABtFUf80s
tc={8A725F0E-135A-44DF-B0CF-1D144EEF1CAA}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1200-000029000000}">
      <text>
        <r>
          <rPr>
            <sz val="11"/>
            <color theme="1"/>
            <rFont val="Calibri"/>
            <scheme val="minor"/>
          </rPr>
          <t>======
ID#AAABtFUf8lo
tc={74054B77-39DC-412D-B3E0-DBFF3038A70E}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1200-000006000000}">
      <text>
        <r>
          <rPr>
            <sz val="11"/>
            <color theme="1"/>
            <rFont val="Calibri"/>
            <scheme val="minor"/>
          </rPr>
          <t>======
ID#AAABtFUf9jI
tc={7AFA7CED-D209-4B73-AF8B-3E8232598FBD}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1200-000008000000}">
      <text>
        <r>
          <rPr>
            <sz val="11"/>
            <color theme="1"/>
            <rFont val="Calibri"/>
            <scheme val="minor"/>
          </rPr>
          <t>======
ID#AAABtFUf9IQ
tc={7794E745-F010-44C0-BBBF-7624095483A8}    (2025-10-21 13:17:31)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1200-00000A000000}">
      <text>
        <r>
          <rPr>
            <sz val="11"/>
            <color theme="1"/>
            <rFont val="Calibri"/>
            <scheme val="minor"/>
          </rPr>
          <t>======
ID#AAABtFUf9Gs
tc={B693B21B-ED38-494F-B55D-359E745B5933}    (2025-10-21 13:17:31)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1200-000012000000}">
      <text>
        <r>
          <rPr>
            <sz val="11"/>
            <color theme="1"/>
            <rFont val="Calibri"/>
            <scheme val="minor"/>
          </rPr>
          <t>======
ID#AAABtFUf86c
tc={191B77C2-1AC4-4373-AC73-5DEA33B106DA}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1200-000001000000}">
      <text>
        <r>
          <rPr>
            <sz val="11"/>
            <color theme="1"/>
            <rFont val="Calibri"/>
            <scheme val="minor"/>
          </rPr>
          <t>======
ID#AAABtFUf9kg
tc={08DC257B-712D-4361-9E82-1077A7B9EC27}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1200-000020000000}">
      <text>
        <r>
          <rPr>
            <sz val="11"/>
            <color theme="1"/>
            <rFont val="Calibri"/>
            <scheme val="minor"/>
          </rPr>
          <t>======
ID#AAABtFUf8vU
tc={B3B665DE-1A1F-43B2-93B2-124ABCE039C1}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1200-000019000000}">
      <text>
        <r>
          <rPr>
            <sz val="11"/>
            <color theme="1"/>
            <rFont val="Calibri"/>
            <scheme val="minor"/>
          </rPr>
          <t>======
ID#AAABtFUf81Q
tc={7A3F5357-EA12-4862-8C2D-0ED89CAF6638}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1200-000030000000}">
      <text>
        <r>
          <rPr>
            <sz val="11"/>
            <color theme="1"/>
            <rFont val="Calibri"/>
            <scheme val="minor"/>
          </rPr>
          <t>======
ID#AAABtFUf8dg
tc={6D8A4D99-4E79-4278-8EB7-C4C3BDA89E16}    (2025-10-21 13:17:29)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1200-00002E000000}">
      <text>
        <r>
          <rPr>
            <sz val="11"/>
            <color theme="1"/>
            <rFont val="Calibri"/>
            <scheme val="minor"/>
          </rPr>
          <t>======
ID#AAABtFUf8h4
tc={5D37D877-C0DB-4315-B23E-F066512B60A5}    (2025-10-21 13:17:29)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1200-000033000000}">
      <text>
        <r>
          <rPr>
            <sz val="11"/>
            <color theme="1"/>
            <rFont val="Calibri"/>
            <scheme val="minor"/>
          </rPr>
          <t>======
ID#AAABtFPdFBQ
tc={B3043886-729F-43B0-814B-22181DB81B3C}    (2025-10-21 13:17:29)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1200-000005000000}">
      <text>
        <r>
          <rPr>
            <sz val="11"/>
            <color theme="1"/>
            <rFont val="Calibri"/>
            <scheme val="minor"/>
          </rPr>
          <t>======
ID#AAABtFUf9jU
tc={1D0BE8B3-E39A-4AA3-BB29-FC0C36263B9A}    (2025-10-21 13:17:31)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1200-000018000000}">
      <text>
        <r>
          <rPr>
            <sz val="11"/>
            <color theme="1"/>
            <rFont val="Calibri"/>
            <scheme val="minor"/>
          </rPr>
          <t>======
ID#AAABtFUf81Y
tc={2B67BD3A-CD7E-489C-BACA-7AFC8A885507}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1200-00002C000000}">
      <text>
        <r>
          <rPr>
            <sz val="11"/>
            <color theme="1"/>
            <rFont val="Calibri"/>
            <scheme val="minor"/>
          </rPr>
          <t>======
ID#AAABtFUf8kc
tc={FD473208-8285-4FA3-8B6B-E25503B1B4CA}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1200-000004000000}">
      <text>
        <r>
          <rPr>
            <sz val="11"/>
            <color theme="1"/>
            <rFont val="Calibri"/>
            <scheme val="minor"/>
          </rPr>
          <t>======
ID#AAABtFUf9jY
tc={E727624F-737C-42ED-A889-0B3A5A5746B0}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1200-00001C000000}">
      <text>
        <r>
          <rPr>
            <sz val="11"/>
            <color theme="1"/>
            <rFont val="Calibri"/>
            <scheme val="minor"/>
          </rPr>
          <t>======
ID#AAABtFUf80U
tc={42583A50-79EB-4620-9989-A5E3C6ED3FC5}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1200-00001E000000}">
      <text>
        <r>
          <rPr>
            <sz val="11"/>
            <color theme="1"/>
            <rFont val="Calibri"/>
            <scheme val="minor"/>
          </rPr>
          <t>======
ID#AAABtFUf8vw
tc={48FC9263-64EE-454C-8FD0-14EC4F4A6118}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4" authorId="0" shapeId="0" xr:uid="{00000000-0006-0000-1200-000016000000}">
      <text>
        <r>
          <rPr>
            <sz val="11"/>
            <color theme="1"/>
            <rFont val="Calibri"/>
            <scheme val="minor"/>
          </rPr>
          <t>======
ID#AAABtFUf83U
tc={A5C8332F-0724-4F0E-A3C7-CCAC680401E1}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5" authorId="0" shapeId="0" xr:uid="{00000000-0006-0000-1200-000026000000}">
      <text>
        <r>
          <rPr>
            <sz val="11"/>
            <color theme="1"/>
            <rFont val="Calibri"/>
            <scheme val="minor"/>
          </rPr>
          <t>======
ID#AAABtFUf8pY
tc={CFC622EF-C363-439B-BB56-265ABBD62E20}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1200-000032000000}">
      <text>
        <r>
          <rPr>
            <sz val="11"/>
            <color theme="1"/>
            <rFont val="Calibri"/>
            <scheme val="minor"/>
          </rPr>
          <t>======
ID#AAABtFPdFBg
tc={DD04AC61-820C-425A-94FE-FF2333783088}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1200-000025000000}">
      <text>
        <r>
          <rPr>
            <sz val="11"/>
            <color theme="1"/>
            <rFont val="Calibri"/>
            <scheme val="minor"/>
          </rPr>
          <t>======
ID#AAABtFUf8qY
tc={D6BB67AA-5C13-460B-8013-CF2E3F5C5F51}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1200-000003000000}">
      <text>
        <r>
          <rPr>
            <sz val="11"/>
            <color theme="1"/>
            <rFont val="Calibri"/>
            <scheme val="minor"/>
          </rPr>
          <t>======
ID#AAABtFUf9jc
tc={630D0C94-7FC0-4849-9C7A-FA1B655E2505}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1200-000024000000}">
      <text>
        <r>
          <rPr>
            <sz val="11"/>
            <color theme="1"/>
            <rFont val="Calibri"/>
            <scheme val="minor"/>
          </rPr>
          <t>======
ID#AAABtFUf8rk
tc={C4BB77DF-ECEA-4E18-B88C-9F8F5D4F3454}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1200-00000B000000}">
      <text>
        <r>
          <rPr>
            <sz val="11"/>
            <color theme="1"/>
            <rFont val="Calibri"/>
            <scheme val="minor"/>
          </rPr>
          <t>======
ID#AAABtFUf9Fw
tc={97604D79-5F5D-485A-9E27-60F27212F2E4}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1200-000010000000}">
      <text>
        <r>
          <rPr>
            <sz val="11"/>
            <color theme="1"/>
            <rFont val="Calibri"/>
            <scheme val="minor"/>
          </rPr>
          <t>======
ID#AAABtFUf8-w
tc={8546D0C6-7E9F-493F-82D5-072FDD6C7ED6}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6" authorId="0" shapeId="0" xr:uid="{00000000-0006-0000-1200-000014000000}">
      <text>
        <r>
          <rPr>
            <sz val="11"/>
            <color theme="1"/>
            <rFont val="Calibri"/>
            <scheme val="minor"/>
          </rPr>
          <t>======
ID#AAABtFUf84s
tc={8B1CCC6B-BA6B-41D1-B3AE-E5D9D997E18F}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6" authorId="0" shapeId="0" xr:uid="{00000000-0006-0000-1200-000007000000}">
      <text>
        <r>
          <rPr>
            <sz val="11"/>
            <color theme="1"/>
            <rFont val="Calibri"/>
            <scheme val="minor"/>
          </rPr>
          <t>======
ID#AAABtFUf9J4
tc={23362320-0893-43BE-BBCA-15D35E95474F}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7" authorId="0" shapeId="0" xr:uid="{00000000-0006-0000-1200-00000F000000}">
      <text>
        <r>
          <rPr>
            <sz val="11"/>
            <color theme="1"/>
            <rFont val="Calibri"/>
            <scheme val="minor"/>
          </rPr>
          <t>======
ID#AAABtFUf9CM
tc={7E051123-5FFC-462F-9CAE-8A4A97831B22}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7" authorId="0" shapeId="0" xr:uid="{00000000-0006-0000-1200-000015000000}">
      <text>
        <r>
          <rPr>
            <sz val="11"/>
            <color theme="1"/>
            <rFont val="Calibri"/>
            <scheme val="minor"/>
          </rPr>
          <t>======
ID#AAABtFUf84o
tc={496EF049-7A24-487B-B566-5D0598699A0A}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8" authorId="0" shapeId="0" xr:uid="{00000000-0006-0000-1200-000035000000}">
      <text>
        <r>
          <rPr>
            <sz val="11"/>
            <color theme="1"/>
            <rFont val="Calibri"/>
            <scheme val="minor"/>
          </rPr>
          <t>======
ID#AAABtFPcOt4
tc={E4758756-64F6-41F3-8207-BFDD3462AC24}    (2025-10-21 13:17:29)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2" authorId="0" shapeId="0" xr:uid="{00000000-0006-0000-1200-000013000000}">
      <text>
        <r>
          <rPr>
            <sz val="11"/>
            <color theme="1"/>
            <rFont val="Calibri"/>
            <scheme val="minor"/>
          </rPr>
          <t>======
ID#AAABtFUf86Q
tc={1BA7A1E4-3245-406C-9562-CF267705DC48}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1200-000009000000}">
      <text>
        <r>
          <rPr>
            <sz val="11"/>
            <color theme="1"/>
            <rFont val="Calibri"/>
            <scheme val="minor"/>
          </rPr>
          <t>======
ID#AAABtFUf9HE
tc={609E6CCF-E17C-4217-BE82-44C546CB35AA}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1" authorId="0" shapeId="0" xr:uid="{00000000-0006-0000-1200-00002B000000}">
      <text>
        <r>
          <rPr>
            <sz val="11"/>
            <color theme="1"/>
            <rFont val="Calibri"/>
            <scheme val="minor"/>
          </rPr>
          <t>======
ID#AAABtFUf8kw
tc={C1ED3B2F-5E41-49BF-8C04-8792C5299E54}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6" authorId="0" shapeId="0" xr:uid="{00000000-0006-0000-1200-000002000000}">
      <text>
        <r>
          <rPr>
            <sz val="11"/>
            <color theme="1"/>
            <rFont val="Calibri"/>
            <scheme val="minor"/>
          </rPr>
          <t>======
ID#AAABtFUf9js
tc={DC5BF2FB-1ECE-4BCB-88E7-540EF77BDCEE}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09" authorId="0" shapeId="0" xr:uid="{00000000-0006-0000-1200-000031000000}">
      <text>
        <r>
          <rPr>
            <sz val="11"/>
            <color theme="1"/>
            <rFont val="Calibri"/>
            <scheme val="minor"/>
          </rPr>
          <t>======
ID#AAABtFUf8cQ
tc={9327E261-2323-4F58-818C-02C48AD58249}    (2025-10-21 13:17:29)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09" authorId="0" shapeId="0" xr:uid="{00000000-0006-0000-1200-000023000000}">
      <text>
        <r>
          <rPr>
            <sz val="11"/>
            <color theme="1"/>
            <rFont val="Calibri"/>
            <scheme val="minor"/>
          </rPr>
          <t>======
ID#AAABtFUf8r4
tc={25749E88-6D28-47FE-9422-768BBD72C54F}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0" authorId="0" shapeId="0" xr:uid="{00000000-0006-0000-1200-00000C000000}">
      <text>
        <r>
          <rPr>
            <sz val="11"/>
            <color theme="1"/>
            <rFont val="Calibri"/>
            <scheme val="minor"/>
          </rPr>
          <t>======
ID#AAABtFUf9EA
tc={6C98546C-A518-422D-81CA-23531700A887}    (2025-10-21 13:17:31)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0" authorId="0" shapeId="0" xr:uid="{00000000-0006-0000-1200-000021000000}">
      <text>
        <r>
          <rPr>
            <sz val="11"/>
            <color theme="1"/>
            <rFont val="Calibri"/>
            <scheme val="minor"/>
          </rPr>
          <t>======
ID#AAABtFUf8u4
tc={9B351118-0FF2-475C-8E27-D7C2BF5B2BA6}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1" authorId="0" shapeId="0" xr:uid="{00000000-0006-0000-1200-00001F000000}">
      <text>
        <r>
          <rPr>
            <sz val="11"/>
            <color theme="1"/>
            <rFont val="Calibri"/>
            <scheme val="minor"/>
          </rPr>
          <t>======
ID#AAABtFUf8vY
tc={E3B85E16-4028-41A7-9B7C-A6C55D4CDDCC}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1" authorId="0" shapeId="0" xr:uid="{00000000-0006-0000-1200-00002D000000}">
      <text>
        <r>
          <rPr>
            <sz val="11"/>
            <color theme="1"/>
            <rFont val="Calibri"/>
            <scheme val="minor"/>
          </rPr>
          <t>======
ID#AAABtFUf8jk
tc={26FAD9DD-5CDD-4685-953C-D050725DED15}    (2025-10-21 13:17:29)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5" authorId="0" shapeId="0" xr:uid="{00000000-0006-0000-1200-000017000000}">
      <text>
        <r>
          <rPr>
            <sz val="11"/>
            <color theme="1"/>
            <rFont val="Calibri"/>
            <scheme val="minor"/>
          </rPr>
          <t>======
ID#AAABtFUf82U
tc={551D347D-00B0-425D-BB95-AF73A0293641}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8" authorId="0" shapeId="0" xr:uid="{00000000-0006-0000-1200-000027000000}">
      <text>
        <r>
          <rPr>
            <sz val="11"/>
            <color theme="1"/>
            <rFont val="Calibri"/>
            <scheme val="minor"/>
          </rPr>
          <t>======
ID#AAABtFUf8pE
tc={B18E1E4A-CBC6-4B1F-942A-B27B629CD31D}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1200-000011000000}">
      <text>
        <r>
          <rPr>
            <sz val="11"/>
            <color theme="1"/>
            <rFont val="Calibri"/>
            <scheme val="minor"/>
          </rPr>
          <t>======
ID#AAABtFUf87U
tc={4A67F587-DF14-4A18-8BA0-634BE62F5D21}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hdikPMdvuyvyfDvgtN3FsLLiLy6w=="/>
    </ext>
  </extL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1300-00001E000000}">
      <text>
        <r>
          <rPr>
            <sz val="11"/>
            <color theme="1"/>
            <rFont val="Calibri"/>
            <scheme val="minor"/>
          </rPr>
          <t>======
ID#AAABtFUf8tM
tc={903EBEA0-0AB3-4608-A64A-91E22FA7A871}    (2025-10-21 13:17:30)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1300-00002D000000}">
      <text>
        <r>
          <rPr>
            <sz val="11"/>
            <color theme="1"/>
            <rFont val="Calibri"/>
            <scheme val="minor"/>
          </rPr>
          <t>======
ID#AAABtFUf8ko
tc={1821795B-CE20-486B-86E3-2C6F6ECC5E17}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1300-00002A000000}">
      <text>
        <r>
          <rPr>
            <sz val="11"/>
            <color theme="1"/>
            <rFont val="Calibri"/>
            <scheme val="minor"/>
          </rPr>
          <t>======
ID#AAABtFUf8l8
tc={47D53F9D-5779-4739-89E1-70A62507BCE6}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1300-000012000000}">
      <text>
        <r>
          <rPr>
            <sz val="11"/>
            <color theme="1"/>
            <rFont val="Calibri"/>
            <scheme val="minor"/>
          </rPr>
          <t>======
ID#AAABtFUf87M
tc={D77E9BF1-FDED-4254-AAB7-BC29AA18662A}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1300-00002B000000}">
      <text>
        <r>
          <rPr>
            <sz val="11"/>
            <color theme="1"/>
            <rFont val="Calibri"/>
            <scheme val="minor"/>
          </rPr>
          <t>======
ID#AAABtFUf8lU
tc={22A95BEF-E7E5-4073-9988-23FA5BE7FAEF}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1300-00000D000000}">
      <text>
        <r>
          <rPr>
            <sz val="11"/>
            <color theme="1"/>
            <rFont val="Calibri"/>
            <scheme val="minor"/>
          </rPr>
          <t>======
ID#AAABtFUf8-g
tc={A1EA7EE5-D6CF-45B2-A91C-A74A84EC5F48}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1300-000010000000}">
      <text>
        <r>
          <rPr>
            <sz val="11"/>
            <color theme="1"/>
            <rFont val="Calibri"/>
            <scheme val="minor"/>
          </rPr>
          <t>======
ID#AAABtFUf878
tc={91C17415-9D02-4F15-AA21-6F11E570DCFA}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1300-00000F000000}">
      <text>
        <r>
          <rPr>
            <sz val="11"/>
            <color theme="1"/>
            <rFont val="Calibri"/>
            <scheme val="minor"/>
          </rPr>
          <t>======
ID#AAABtFUf88A
tc={ED2E82E4-897B-4EF3-8084-28DB0671DD02}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1300-000032000000}">
      <text>
        <r>
          <rPr>
            <sz val="11"/>
            <color theme="1"/>
            <rFont val="Calibri"/>
            <scheme val="minor"/>
          </rPr>
          <t>======
ID#AAABtFUf8fY
tc={DBDD23CB-1DD6-4E61-84ED-7BC14E523EE8}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1300-000006000000}">
      <text>
        <r>
          <rPr>
            <sz val="11"/>
            <color theme="1"/>
            <rFont val="Calibri"/>
            <scheme val="minor"/>
          </rPr>
          <t>======
ID#AAABtFUf9G8
tc={2135B3D0-2CE4-4691-A255-BFEF08EC9D2F}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1300-000022000000}">
      <text>
        <r>
          <rPr>
            <sz val="11"/>
            <color theme="1"/>
            <rFont val="Calibri"/>
            <scheme val="minor"/>
          </rPr>
          <t>======
ID#AAABtFUf8qs
tc={AEF8EAC5-7E1C-45B5-A903-EE7EF9649C0C}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1300-000018000000}">
      <text>
        <r>
          <rPr>
            <sz val="11"/>
            <color theme="1"/>
            <rFont val="Calibri"/>
            <scheme val="minor"/>
          </rPr>
          <t>======
ID#AAABtFUf8zA
tc={2EC7070F-CC0A-41A3-808D-A99ABB5111A9}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1300-000025000000}">
      <text>
        <r>
          <rPr>
            <sz val="11"/>
            <color theme="1"/>
            <rFont val="Calibri"/>
            <scheme val="minor"/>
          </rPr>
          <t>======
ID#AAABtFUf8oc
tc={E7E39A75-9CFC-4F0C-98E7-CEF042658A6C}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1300-000002000000}">
      <text>
        <r>
          <rPr>
            <sz val="11"/>
            <color theme="1"/>
            <rFont val="Calibri"/>
            <scheme val="minor"/>
          </rPr>
          <t>======
ID#AAABtFUf9kc
tc={AC870198-D662-42DC-8825-7FDC9AF9D354}    (2025-10-21 13:17:31)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1300-000013000000}">
      <text>
        <r>
          <rPr>
            <sz val="11"/>
            <color theme="1"/>
            <rFont val="Calibri"/>
            <scheme val="minor"/>
          </rPr>
          <t>======
ID#AAABtFUf86E
tc={9767D258-E00C-49F6-AC12-1D4BC4E51087}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1300-000019000000}">
      <text>
        <r>
          <rPr>
            <sz val="11"/>
            <color theme="1"/>
            <rFont val="Calibri"/>
            <scheme val="minor"/>
          </rPr>
          <t>======
ID#AAABtFUf8w4
tc={C096287D-2FF3-46B1-8819-B52B10CA31C1}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1300-000016000000}">
      <text>
        <r>
          <rPr>
            <sz val="11"/>
            <color theme="1"/>
            <rFont val="Calibri"/>
            <scheme val="minor"/>
          </rPr>
          <t>======
ID#AAABtFUf810
tc={FA46B5A9-E5C2-43EF-B8E4-E876DB94A7AC}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1300-000017000000}">
      <text>
        <r>
          <rPr>
            <sz val="11"/>
            <color theme="1"/>
            <rFont val="Calibri"/>
            <scheme val="minor"/>
          </rPr>
          <t>======
ID#AAABtFUf8z8
tc={AA3EED98-F9A0-44A6-992C-1BF2E5328461}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1300-00002F000000}">
      <text>
        <r>
          <rPr>
            <sz val="11"/>
            <color theme="1"/>
            <rFont val="Calibri"/>
            <scheme val="minor"/>
          </rPr>
          <t>======
ID#AAABtFUf8is
tc={FE8EE173-670A-473B-ACB3-7CD4657B98E0}    (2025-10-21 13:17:29)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1300-00001F000000}">
      <text>
        <r>
          <rPr>
            <sz val="11"/>
            <color theme="1"/>
            <rFont val="Calibri"/>
            <scheme val="minor"/>
          </rPr>
          <t>======
ID#AAABtFUf8s4
tc={08C9F851-18B1-4FA9-BCAF-C3EFC1B3D994}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1300-000004000000}">
      <text>
        <r>
          <rPr>
            <sz val="11"/>
            <color theme="1"/>
            <rFont val="Calibri"/>
            <scheme val="minor"/>
          </rPr>
          <t>======
ID#AAABtFUf9J8
tc={909BA9A7-C751-4AE0-B9E0-092444AFB4CF}    (2025-10-21 13:17:31)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1300-000009000000}">
      <text>
        <r>
          <rPr>
            <sz val="11"/>
            <color theme="1"/>
            <rFont val="Calibri"/>
            <scheme val="minor"/>
          </rPr>
          <t>======
ID#AAABtFUf9CQ
tc={E53792B9-E07A-4881-9799-598AD317087F}    (2025-10-21 13:17:30)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1300-00000B000000}">
      <text>
        <r>
          <rPr>
            <sz val="11"/>
            <color theme="1"/>
            <rFont val="Calibri"/>
            <scheme val="minor"/>
          </rPr>
          <t>======
ID#AAABtFUf8-0
tc={02663E1F-7C65-4E06-BFAE-4FC1C4640BAD}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1300-000005000000}">
      <text>
        <r>
          <rPr>
            <sz val="11"/>
            <color theme="1"/>
            <rFont val="Calibri"/>
            <scheme val="minor"/>
          </rPr>
          <t>======
ID#AAABtFUf9Jk
tc={1541DFB6-B5EE-499C-B13F-81D7A8C1260E}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1300-000011000000}">
      <text>
        <r>
          <rPr>
            <sz val="11"/>
            <color theme="1"/>
            <rFont val="Calibri"/>
            <scheme val="minor"/>
          </rPr>
          <t>======
ID#AAABtFUf87g
tc={53617360-AC90-4A2F-9310-DE31A6E2B808}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1300-000034000000}">
      <text>
        <r>
          <rPr>
            <sz val="11"/>
            <color theme="1"/>
            <rFont val="Calibri"/>
            <scheme val="minor"/>
          </rPr>
          <t>======
ID#AAABtFUf8dk
tc={B00A8FD4-3FB8-4FB0-A61D-86631DB2F585}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1300-000027000000}">
      <text>
        <r>
          <rPr>
            <sz val="11"/>
            <color theme="1"/>
            <rFont val="Calibri"/>
            <scheme val="minor"/>
          </rPr>
          <t>======
ID#AAABtFUf8m8
tc={D0B7C70B-9E5F-4CCC-9069-09F16C79343F}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4" authorId="0" shapeId="0" xr:uid="{00000000-0006-0000-1300-000023000000}">
      <text>
        <r>
          <rPr>
            <sz val="11"/>
            <color theme="1"/>
            <rFont val="Calibri"/>
            <scheme val="minor"/>
          </rPr>
          <t>======
ID#AAABtFUf8p8
tc={82892545-0FB6-469B-940B-B3ED84C298DA}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5" authorId="0" shapeId="0" xr:uid="{00000000-0006-0000-1300-00001D000000}">
      <text>
        <r>
          <rPr>
            <sz val="11"/>
            <color theme="1"/>
            <rFont val="Calibri"/>
            <scheme val="minor"/>
          </rPr>
          <t>======
ID#AAABtFUf8uY
tc={7FD25B3F-1951-4511-82E8-28C2DC13855B}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1300-000020000000}">
      <text>
        <r>
          <rPr>
            <sz val="11"/>
            <color theme="1"/>
            <rFont val="Calibri"/>
            <scheme val="minor"/>
          </rPr>
          <t>======
ID#AAABtFUf8s0
tc={AF11DAC3-ACA2-466C-B261-897CAC6AE06E}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1300-000033000000}">
      <text>
        <r>
          <rPr>
            <sz val="11"/>
            <color theme="1"/>
            <rFont val="Calibri"/>
            <scheme val="minor"/>
          </rPr>
          <t>======
ID#AAABtFUf8do
tc={463B0E2D-F52B-40D0-817B-8EC4EE103A0D}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1300-000030000000}">
      <text>
        <r>
          <rPr>
            <sz val="11"/>
            <color theme="1"/>
            <rFont val="Calibri"/>
            <scheme val="minor"/>
          </rPr>
          <t>======
ID#AAABtFUf8io
tc={FEFF9FB3-D85F-4746-9DCA-A5CF617A46B4}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1300-000028000000}">
      <text>
        <r>
          <rPr>
            <sz val="11"/>
            <color theme="1"/>
            <rFont val="Calibri"/>
            <scheme val="minor"/>
          </rPr>
          <t>======
ID#AAABtFUf8ms
tc={11657ECE-995E-4EFF-8084-A7013ECDECD5}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1300-00001A000000}">
      <text>
        <r>
          <rPr>
            <sz val="11"/>
            <color theme="1"/>
            <rFont val="Calibri"/>
            <scheme val="minor"/>
          </rPr>
          <t>======
ID#AAABtFUf8wc
tc={7CBE6886-FAF7-4A29-A4C0-51F015E21151}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1300-000035000000}">
      <text>
        <r>
          <rPr>
            <sz val="11"/>
            <color theme="1"/>
            <rFont val="Calibri"/>
            <scheme val="minor"/>
          </rPr>
          <t>======
ID#AAABtFPdFAo
tc={B4B4734E-B549-4AF7-8D1D-EF79A252E891}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6" authorId="0" shapeId="0" xr:uid="{00000000-0006-0000-1300-000031000000}">
      <text>
        <r>
          <rPr>
            <sz val="11"/>
            <color theme="1"/>
            <rFont val="Calibri"/>
            <scheme val="minor"/>
          </rPr>
          <t>======
ID#AAABtFUf8hE
tc={EC21C1E0-D50F-4EB7-9C7B-1199DDD0E0B2}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6" authorId="0" shapeId="0" xr:uid="{00000000-0006-0000-1300-000003000000}">
      <text>
        <r>
          <rPr>
            <sz val="11"/>
            <color theme="1"/>
            <rFont val="Calibri"/>
            <scheme val="minor"/>
          </rPr>
          <t>======
ID#AAABtFUf9KM
tc={739B0793-6113-4EE3-9C04-0B749F4F730A}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7" authorId="0" shapeId="0" xr:uid="{00000000-0006-0000-1300-000001000000}">
      <text>
        <r>
          <rPr>
            <sz val="11"/>
            <color theme="1"/>
            <rFont val="Calibri"/>
            <scheme val="minor"/>
          </rPr>
          <t>======
ID#AAABtFUf9m8
tc={1F48C112-F6CA-44CB-BFE1-97CE962E933E}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7" authorId="0" shapeId="0" xr:uid="{00000000-0006-0000-1300-000015000000}">
      <text>
        <r>
          <rPr>
            <sz val="11"/>
            <color theme="1"/>
            <rFont val="Calibri"/>
            <scheme val="minor"/>
          </rPr>
          <t>======
ID#AAABtFUf838
tc={557113DF-2C04-444B-8810-CF7BB417C12A}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8" authorId="0" shapeId="0" xr:uid="{00000000-0006-0000-1300-00001B000000}">
      <text>
        <r>
          <rPr>
            <sz val="11"/>
            <color theme="1"/>
            <rFont val="Calibri"/>
            <scheme val="minor"/>
          </rPr>
          <t>======
ID#AAABtFUf8vg
tc={337FA5F1-90D5-403A-81FB-50C82AD85E98}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2" authorId="0" shapeId="0" xr:uid="{00000000-0006-0000-1300-000008000000}">
      <text>
        <r>
          <rPr>
            <sz val="11"/>
            <color theme="1"/>
            <rFont val="Calibri"/>
            <scheme val="minor"/>
          </rPr>
          <t>======
ID#AAABtFUf9FE
tc={987B4237-8691-4E63-BA20-1D1B0D4E3F41}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1300-00002E000000}">
      <text>
        <r>
          <rPr>
            <sz val="11"/>
            <color theme="1"/>
            <rFont val="Calibri"/>
            <scheme val="minor"/>
          </rPr>
          <t>======
ID#AAABtFUf8i8
tc={39A594E4-AFEE-487D-9F66-980220506378}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1" authorId="0" shapeId="0" xr:uid="{00000000-0006-0000-1300-000029000000}">
      <text>
        <r>
          <rPr>
            <sz val="11"/>
            <color theme="1"/>
            <rFont val="Calibri"/>
            <scheme val="minor"/>
          </rPr>
          <t>======
ID#AAABtFUf8mI
tc={6919C623-D455-40C0-AFFD-99E58B2CEBCE}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6" authorId="0" shapeId="0" xr:uid="{00000000-0006-0000-1300-000021000000}">
      <text>
        <r>
          <rPr>
            <sz val="11"/>
            <color theme="1"/>
            <rFont val="Calibri"/>
            <scheme val="minor"/>
          </rPr>
          <t>======
ID#AAABtFUf8rM
tc={ABB9A6BA-CC17-46C5-90DC-A5F6E5034FED}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09" authorId="0" shapeId="0" xr:uid="{00000000-0006-0000-1300-00002C000000}">
      <text>
        <r>
          <rPr>
            <sz val="11"/>
            <color theme="1"/>
            <rFont val="Calibri"/>
            <scheme val="minor"/>
          </rPr>
          <t>======
ID#AAABtFUf8lA
tc={6ABD022B-3D97-4473-9275-B491662946DD}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09" authorId="0" shapeId="0" xr:uid="{00000000-0006-0000-1300-000007000000}">
      <text>
        <r>
          <rPr>
            <sz val="11"/>
            <color theme="1"/>
            <rFont val="Calibri"/>
            <scheme val="minor"/>
          </rPr>
          <t>======
ID#AAABtFUf9F4
tc={61766A16-D4B6-46DC-8F6D-62CB2D6B6FF6}    (2025-10-21 13:17:31)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0" authorId="0" shapeId="0" xr:uid="{00000000-0006-0000-1300-00000E000000}">
      <text>
        <r>
          <rPr>
            <sz val="11"/>
            <color theme="1"/>
            <rFont val="Calibri"/>
            <scheme val="minor"/>
          </rPr>
          <t>======
ID#AAABtFUf89Y
tc={613833C1-81AA-47FC-BC42-F0BCDF086AB7}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0" authorId="0" shapeId="0" xr:uid="{00000000-0006-0000-1300-00001C000000}">
      <text>
        <r>
          <rPr>
            <sz val="11"/>
            <color theme="1"/>
            <rFont val="Calibri"/>
            <scheme val="minor"/>
          </rPr>
          <t>======
ID#AAABtFUf8uo
tc={2CFF8C85-A870-4829-954C-AF904CE57B2F}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1" authorId="0" shapeId="0" xr:uid="{00000000-0006-0000-1300-000024000000}">
      <text>
        <r>
          <rPr>
            <sz val="11"/>
            <color theme="1"/>
            <rFont val="Calibri"/>
            <scheme val="minor"/>
          </rPr>
          <t>======
ID#AAABtFUf8pQ
tc={AD062F21-C4C3-453F-A666-65DF9317B531}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1" authorId="0" shapeId="0" xr:uid="{00000000-0006-0000-1300-00000C000000}">
      <text>
        <r>
          <rPr>
            <sz val="11"/>
            <color theme="1"/>
            <rFont val="Calibri"/>
            <scheme val="minor"/>
          </rPr>
          <t>======
ID#AAABtFUf8-s
tc={6F7C18FF-9648-4171-AD61-5B654E94541C}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5" authorId="0" shapeId="0" xr:uid="{00000000-0006-0000-1300-000014000000}">
      <text>
        <r>
          <rPr>
            <sz val="11"/>
            <color theme="1"/>
            <rFont val="Calibri"/>
            <scheme val="minor"/>
          </rPr>
          <t>======
ID#AAABtFUf84Y
tc={DC12470C-4448-470E-A8A5-EF84E532CB7E}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8" authorId="0" shapeId="0" xr:uid="{00000000-0006-0000-1300-00000A000000}">
      <text>
        <r>
          <rPr>
            <sz val="11"/>
            <color theme="1"/>
            <rFont val="Calibri"/>
            <scheme val="minor"/>
          </rPr>
          <t>======
ID#AAABtFUf8_Y
tc={FBCD2D75-A65B-46FC-824A-52D5A6D9583E}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1300-000026000000}">
      <text>
        <r>
          <rPr>
            <sz val="11"/>
            <color theme="1"/>
            <rFont val="Calibri"/>
            <scheme val="minor"/>
          </rPr>
          <t>======
ID#AAABtFUf8nw
tc={69E7E51D-728D-42C6-9E35-D6AF6E795096}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h0PSaO3sj8ilAW2gW10e5rTRo4j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8" authorId="0" shapeId="0" xr:uid="{00000000-0006-0000-0100-000002000000}">
      <text>
        <r>
          <rPr>
            <sz val="11"/>
            <color theme="1"/>
            <rFont val="Calibri"/>
            <scheme val="minor"/>
          </rPr>
          <t>======
ID#AAABtFUf8t0
tc={E35ACF37-5ADE-49F1-BC12-33DF93DE3459}    (2025-10-21 13:17:30)
[Lõimkommentaar]
Teie Exceli versioon võimaldab teil seda lõimkommentaari lugeda, ent kõik sellesse tehtud muudatused eemaldatakse, kui fail avatakse Exceli uuemas versioonis. Lisateavet leiate siit: https://go.microsoft.com/fwlink/?linkid=870924.
Kommentaar:
    Tabelisse kanda iga aasta unikaalsete mitterahalist toetust saanud ettevõtjate number (mitte kumulatiivselt)</t>
        </r>
      </text>
    </comment>
    <comment ref="A36" authorId="0" shapeId="0" xr:uid="{00000000-0006-0000-0100-000001000000}">
      <text>
        <r>
          <rPr>
            <sz val="11"/>
            <color theme="1"/>
            <rFont val="Calibri"/>
            <scheme val="minor"/>
          </rPr>
          <t>======
ID#AAABtFUf80A
tc={39FDBEB5-780A-41C6-B6FB-20F88D657E77}    (2025-10-21 13:17:30)
[Lõimkommentaar]
Teie Exceli versioon võimaldab teil seda lõimkommentaari lugeda, ent kõik sellesse tehtud muudatused eemaldatakse, kui fail avatakse Exceli uuemas versioonis. Lisateavet leiate siit: https://go.microsoft.com/fwlink/?linkid=870924.
Kommentaar:
    Tabelisse kanda iga aasta prognoositav number (mitte kumulatiivselt)</t>
        </r>
      </text>
    </comment>
    <comment ref="A37" authorId="0" shapeId="0" xr:uid="{00000000-0006-0000-0100-000003000000}">
      <text>
        <r>
          <rPr>
            <sz val="11"/>
            <color theme="1"/>
            <rFont val="Calibri"/>
            <scheme val="minor"/>
          </rPr>
          <t>======
ID#AAABtFUf8g8
tc={52C91EF4-5CBF-4AF4-9FDC-7CCCA72E7FEE}    (2025-10-21 13:17:29)
[Lõimkommentaar]
Teie Exceli versioon võimaldab teil seda lõimkommentaari lugeda, ent kõik sellesse tehtud muudatused eemaldatakse, kui fail avatakse Exceli uuemas versioonis. Lisateavet leiate siit: https://go.microsoft.com/fwlink/?linkid=870924.
Kommentaar:
    Tabelisse kanda iga aasta prognoositav number (mitte kumulatiivselt)</t>
        </r>
      </text>
    </comment>
  </commentList>
  <extLst>
    <ext xmlns:r="http://schemas.openxmlformats.org/officeDocument/2006/relationships" uri="GoogleSheetsCustomDataVersion2">
      <go:sheetsCustomData xmlns:go="http://customooxmlschemas.google.com/" r:id="rId1" roundtripDataSignature="AMtx7mioIUAPvWCXcJIP5bhaJYU80INty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27" authorId="0" shapeId="0" xr:uid="{00000000-0006-0000-0200-000001000000}">
      <text>
        <r>
          <rPr>
            <sz val="11"/>
            <color theme="1"/>
            <rFont val="Calibri"/>
            <scheme val="minor"/>
          </rPr>
          <t>======
ID#AAABtFUf9kw
tc={FE4BCBEC-9553-4D66-8572-4EEB6CA20648}    (2025-10-21 13:17:31)
[Lõimkommentaar]
Teie Exceli versioon võimaldab teil seda lõimkommentaari lugeda, ent kõik sellesse tehtud muudatused eemaldatakse, kui fail avatakse Exceli uuemas versioonis. Lisateavet leiate siit: https://go.microsoft.com/fwlink/?linkid=870924.
Kommentaar:
    Väljundnäitajasse  "Mitterahalist toetust saanud unikaalsete ettevõtjate arv" loetakse kokku  mikro-, väikese-, keskmise suurusega ja suured ettevõtjate arv, mille saavutustasemeks on  lepitud kokku 2800 unikaalset toetatud ettevõtjat aastaks 2029. 
Toetatava ettevõtja suurus määratakse abi andmisel, milleks on otsuse tegemine. Väljundnäitaja sihtaset arvutatakse unikaalsete ettevõtjate arvu alusel.
Raporteeritakse jooksvalt vahe- ja lõpparuannetega pärast tegevuse toimumist.</t>
        </r>
      </text>
    </comment>
  </commentList>
  <extLst>
    <ext xmlns:r="http://schemas.openxmlformats.org/officeDocument/2006/relationships" uri="GoogleSheetsCustomDataVersion2">
      <go:sheetsCustomData xmlns:go="http://customooxmlschemas.google.com/" r:id="rId1" roundtripDataSignature="AMtx7mg+rh1nG/AeHPcY/g3j6HXN6CuM2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300-00000C000000}">
      <text>
        <r>
          <rPr>
            <sz val="11"/>
            <color theme="1"/>
            <rFont val="Calibri"/>
            <scheme val="minor"/>
          </rPr>
          <t>======
ID#AAABtFUf9FY
tc={B15CA247-23F5-4526-A8CF-2A694189B068}    (2025-10-21 13:17:31)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300-00001D000000}">
      <text>
        <r>
          <rPr>
            <sz val="11"/>
            <color theme="1"/>
            <rFont val="Calibri"/>
            <scheme val="minor"/>
          </rPr>
          <t>======
ID#AAABtFUf8zE
tc={38201A96-B79D-44D3-A6B3-7DB77FA41639}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300-00001F000000}">
      <text>
        <r>
          <rPr>
            <sz val="11"/>
            <color theme="1"/>
            <rFont val="Calibri"/>
            <scheme val="minor"/>
          </rPr>
          <t>======
ID#AAABtFUf8vA
tc={C599415D-6358-4931-9403-335079F42184}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300-00002C000000}">
      <text>
        <r>
          <rPr>
            <sz val="11"/>
            <color theme="1"/>
            <rFont val="Calibri"/>
            <scheme val="minor"/>
          </rPr>
          <t>======
ID#AAABtFUf8fM
tc={DF08FD26-3C39-44C3-B1A4-C8DC6F74B2C9}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300-000007000000}">
      <text>
        <r>
          <rPr>
            <sz val="11"/>
            <color theme="1"/>
            <rFont val="Calibri"/>
            <scheme val="minor"/>
          </rPr>
          <t>======
ID#AAABtFUf9IM
tc={8D254646-03B4-4CC0-B391-308534F1D6EF}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300-00000A000000}">
      <text>
        <r>
          <rPr>
            <sz val="11"/>
            <color theme="1"/>
            <rFont val="Calibri"/>
            <scheme val="minor"/>
          </rPr>
          <t>======
ID#AAABtFUf9GI
tc={90DE4663-CF92-449E-B483-7A53E2B8BD56}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300-00001A000000}">
      <text>
        <r>
          <rPr>
            <sz val="11"/>
            <color theme="1"/>
            <rFont val="Calibri"/>
            <scheme val="minor"/>
          </rPr>
          <t>======
ID#AAABtFUf83E
tc={C65177E6-7903-489A-A4A8-5201E3F47774}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300-00002D000000}">
      <text>
        <r>
          <rPr>
            <sz val="11"/>
            <color theme="1"/>
            <rFont val="Calibri"/>
            <scheme val="minor"/>
          </rPr>
          <t>======
ID#AAABtFUf8eE
tc={A2EE6D22-6A06-410C-BF4D-4C2877DE47E2}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300-000028000000}">
      <text>
        <r>
          <rPr>
            <sz val="11"/>
            <color theme="1"/>
            <rFont val="Calibri"/>
            <scheme val="minor"/>
          </rPr>
          <t>======
ID#AAABtFUf8kM
tc={BA3C1691-ECE9-4D51-ABCE-AE4C19A17F94}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300-00000B000000}">
      <text>
        <r>
          <rPr>
            <sz val="11"/>
            <color theme="1"/>
            <rFont val="Calibri"/>
            <scheme val="minor"/>
          </rPr>
          <t>======
ID#AAABtFUf9F0
tc={1C7E690D-C100-4BC3-8F19-035DED2E49CD}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300-00002A000000}">
      <text>
        <r>
          <rPr>
            <sz val="11"/>
            <color theme="1"/>
            <rFont val="Calibri"/>
            <scheme val="minor"/>
          </rPr>
          <t>======
ID#AAABtFUf8iw
tc={CCD2A32F-196D-4F7E-A665-9D0DE878FB39}    (2025-10-21 13:17:29)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300-000016000000}">
      <text>
        <r>
          <rPr>
            <sz val="11"/>
            <color theme="1"/>
            <rFont val="Calibri"/>
            <scheme val="minor"/>
          </rPr>
          <t>======
ID#AAABtFUf88k
tc={C60FA93A-23F7-4415-AE3A-8A43F3D11507}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300-000031000000}">
      <text>
        <r>
          <rPr>
            <sz val="11"/>
            <color theme="1"/>
            <rFont val="Calibri"/>
            <scheme val="minor"/>
          </rPr>
          <t>======
ID#AAABtFPdFBI
tc={817B1A83-DD9A-4688-8F34-EA7473B24B84}    (2025-10-21 13:17:29)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300-000027000000}">
      <text>
        <r>
          <rPr>
            <sz val="11"/>
            <color theme="1"/>
            <rFont val="Calibri"/>
            <scheme val="minor"/>
          </rPr>
          <t>======
ID#AAABtFUf8kU
tc={07ECEBA5-0FE3-4819-AA73-CA8BF35DA157}    (2025-10-21 13:17:29)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300-000030000000}">
      <text>
        <r>
          <rPr>
            <sz val="11"/>
            <color theme="1"/>
            <rFont val="Calibri"/>
            <scheme val="minor"/>
          </rPr>
          <t>======
ID#AAABtFUf8ac
tc={75B65F7B-C87F-4242-8801-2A7CB941319A}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300-000019000000}">
      <text>
        <r>
          <rPr>
            <sz val="11"/>
            <color theme="1"/>
            <rFont val="Calibri"/>
            <scheme val="minor"/>
          </rPr>
          <t>======
ID#AAABtFUf86s
tc={D52358E7-D9EB-4306-8EB9-46D98FE5EDF8}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0300-00002B000000}">
      <text>
        <r>
          <rPr>
            <sz val="11"/>
            <color theme="1"/>
            <rFont val="Calibri"/>
            <scheme val="minor"/>
          </rPr>
          <t>======
ID#AAABtFUf8fU
tc={5D52FCA4-B70E-4821-B6BC-B5DB8A68345A}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9" authorId="0" shapeId="0" xr:uid="{00000000-0006-0000-0300-000024000000}">
      <text>
        <r>
          <rPr>
            <sz val="11"/>
            <color theme="1"/>
            <rFont val="Calibri"/>
            <scheme val="minor"/>
          </rPr>
          <t>======
ID#AAABtFUf8og
tc={EC2A48C8-6FD9-4E5D-99F7-7DE8CD21A4A2}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6" authorId="0" shapeId="0" xr:uid="{00000000-0006-0000-0300-000014000000}">
      <text>
        <r>
          <rPr>
            <sz val="11"/>
            <color theme="1"/>
            <rFont val="Calibri"/>
            <scheme val="minor"/>
          </rPr>
          <t>======
ID#AAABtFUf89Q
tc={3E97C5C0-A185-46C8-8BE5-A34614D0F075}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6" authorId="0" shapeId="0" xr:uid="{00000000-0006-0000-0300-000021000000}">
      <text>
        <r>
          <rPr>
            <sz val="11"/>
            <color theme="1"/>
            <rFont val="Calibri"/>
            <scheme val="minor"/>
          </rPr>
          <t>======
ID#AAABtFUf8tU
tc={C085A05D-0E92-4C0A-BB56-3F1CD1C68E39}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7" authorId="0" shapeId="0" xr:uid="{00000000-0006-0000-0300-000008000000}">
      <text>
        <r>
          <rPr>
            <sz val="11"/>
            <color theme="1"/>
            <rFont val="Calibri"/>
            <scheme val="minor"/>
          </rPr>
          <t>======
ID#AAABtFUf9II
tc={EE5F4E3E-1F82-4C6B-8760-E5E48AE011B5}    (2025-10-21 13:17:31)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57" authorId="0" shapeId="0" xr:uid="{00000000-0006-0000-0300-000015000000}">
      <text>
        <r>
          <rPr>
            <sz val="11"/>
            <color theme="1"/>
            <rFont val="Calibri"/>
            <scheme val="minor"/>
          </rPr>
          <t>======
ID#AAABtFUf884
tc={6526724D-3FD3-4BB6-B172-88DBEF514C11}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1" authorId="0" shapeId="0" xr:uid="{00000000-0006-0000-0300-000004000000}">
      <text>
        <r>
          <rPr>
            <sz val="11"/>
            <color theme="1"/>
            <rFont val="Calibri"/>
            <scheme val="minor"/>
          </rPr>
          <t>======
ID#AAABtFUf9i8
tc={B7FFD1EB-F747-44A6-853A-5F423C683628}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4" authorId="0" shapeId="0" xr:uid="{00000000-0006-0000-0300-000012000000}">
      <text>
        <r>
          <rPr>
            <sz val="11"/>
            <color theme="1"/>
            <rFont val="Calibri"/>
            <scheme val="minor"/>
          </rPr>
          <t>======
ID#AAABtFUf8-A
tc={C8F212DB-5CA9-4915-A774-C7290FE578EB}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7" authorId="0" shapeId="0" xr:uid="{00000000-0006-0000-0300-000034000000}">
      <text>
        <r>
          <rPr>
            <sz val="11"/>
            <color theme="1"/>
            <rFont val="Calibri"/>
            <scheme val="minor"/>
          </rPr>
          <t>======
ID#AAABtFPcOto
tc={49E08527-FDAD-43CB-AACD-6750CBC3682E}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3" authorId="0" shapeId="0" xr:uid="{00000000-0006-0000-0300-000003000000}">
      <text>
        <r>
          <rPr>
            <sz val="11"/>
            <color theme="1"/>
            <rFont val="Calibri"/>
            <scheme val="minor"/>
          </rPr>
          <t>======
ID#AAABtFUf9jk
tc={D9F3185C-B0BB-485E-9FA9-241C830624E1}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5" authorId="0" shapeId="0" xr:uid="{00000000-0006-0000-0300-000033000000}">
      <text>
        <r>
          <rPr>
            <sz val="11"/>
            <color theme="1"/>
            <rFont val="Calibri"/>
            <scheme val="minor"/>
          </rPr>
          <t>======
ID#AAABtFPcOt8
tc={FD55A162-9F24-4AB9-B656-AB185DDA0B68}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0300-00000D000000}">
      <text>
        <r>
          <rPr>
            <sz val="11"/>
            <color theme="1"/>
            <rFont val="Calibri"/>
            <scheme val="minor"/>
          </rPr>
          <t>======
ID#AAABtFUf9EM
tc={CB0C0A41-A0E2-482E-8D8D-013DF229590B}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7" authorId="0" shapeId="0" xr:uid="{00000000-0006-0000-0300-00002F000000}">
      <text>
        <r>
          <rPr>
            <sz val="11"/>
            <color theme="1"/>
            <rFont val="Calibri"/>
            <scheme val="minor"/>
          </rPr>
          <t>======
ID#AAABtFUf8bE
tc={EAA9A83A-EC5B-4D19-9E15-ABAAA52949BD}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1" authorId="0" shapeId="0" xr:uid="{00000000-0006-0000-0300-000002000000}">
      <text>
        <r>
          <rPr>
            <sz val="11"/>
            <color theme="1"/>
            <rFont val="Calibri"/>
            <scheme val="minor"/>
          </rPr>
          <t>======
ID#AAABtFUf9kQ
tc={01A9DC18-726C-4B38-8662-67907D20826B}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0300-00001B000000}">
      <text>
        <r>
          <rPr>
            <sz val="11"/>
            <color theme="1"/>
            <rFont val="Calibri"/>
            <scheme val="minor"/>
          </rPr>
          <t>======
ID#AAABtFUf82w
tc={6AE05075-5758-44E6-AC24-B11E4EF61174}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300-000005000000}">
      <text>
        <r>
          <rPr>
            <sz val="11"/>
            <color theme="1"/>
            <rFont val="Calibri"/>
            <scheme val="minor"/>
          </rPr>
          <t>======
ID#AAABtFUf9KE
tc={140408F0-354B-4AB8-B883-99C9568C3B22}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0300-000006000000}">
      <text>
        <r>
          <rPr>
            <sz val="11"/>
            <color theme="1"/>
            <rFont val="Calibri"/>
            <scheme val="minor"/>
          </rPr>
          <t>======
ID#AAABtFUf9Jc
tc={22786FD6-2D72-48F3-ABCF-3A2D01E337C8}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5" authorId="0" shapeId="0" xr:uid="{00000000-0006-0000-0300-000017000000}">
      <text>
        <r>
          <rPr>
            <sz val="11"/>
            <color theme="1"/>
            <rFont val="Calibri"/>
            <scheme val="minor"/>
          </rPr>
          <t>======
ID#AAABtFUf88c
tc={7DF4BD84-FB06-4592-A7A5-217FB2C26983}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7" authorId="0" shapeId="0" xr:uid="{00000000-0006-0000-0300-000032000000}">
      <text>
        <r>
          <rPr>
            <sz val="11"/>
            <color theme="1"/>
            <rFont val="Calibri"/>
            <scheme val="minor"/>
          </rPr>
          <t>======
ID#AAABtFPdFA0
tc={AADA955B-B499-47DC-815C-908CAEEB8F58}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7" authorId="0" shapeId="0" xr:uid="{00000000-0006-0000-0300-000001000000}">
      <text>
        <r>
          <rPr>
            <sz val="11"/>
            <color theme="1"/>
            <rFont val="Calibri"/>
            <scheme val="minor"/>
          </rPr>
          <t>======
ID#AAABtFUf9lc
tc={93D4921F-F54E-4000-9D53-AED5CC46A371}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8" authorId="0" shapeId="0" xr:uid="{00000000-0006-0000-0300-000029000000}">
      <text>
        <r>
          <rPr>
            <sz val="11"/>
            <color theme="1"/>
            <rFont val="Calibri"/>
            <scheme val="minor"/>
          </rPr>
          <t>======
ID#AAABtFUf8jY
tc={19BF207B-ADA0-4989-9C01-5BEB7B3CD47C}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8" authorId="0" shapeId="0" xr:uid="{00000000-0006-0000-0300-000010000000}">
      <text>
        <r>
          <rPr>
            <sz val="11"/>
            <color theme="1"/>
            <rFont val="Calibri"/>
            <scheme val="minor"/>
          </rPr>
          <t>======
ID#AAABtFUf8_M
tc={0BE08546-A006-4B59-B655-5F8A5A459771}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9" authorId="0" shapeId="0" xr:uid="{00000000-0006-0000-0300-00000E000000}">
      <text>
        <r>
          <rPr>
            <sz val="11"/>
            <color theme="1"/>
            <rFont val="Calibri"/>
            <scheme val="minor"/>
          </rPr>
          <t>======
ID#AAABtFUf9DA
tc={90740752-BA47-4AB6-8E17-D48CE4184662}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3" authorId="0" shapeId="0" xr:uid="{00000000-0006-0000-0300-000009000000}">
      <text>
        <r>
          <rPr>
            <sz val="11"/>
            <color theme="1"/>
            <rFont val="Calibri"/>
            <scheme val="minor"/>
          </rPr>
          <t>======
ID#AAABtFUf9GU
tc={9CFF3077-88CA-4958-8825-AE7DBB7C363B}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8" authorId="0" shapeId="0" xr:uid="{00000000-0006-0000-0300-000026000000}">
      <text>
        <r>
          <rPr>
            <sz val="11"/>
            <color theme="1"/>
            <rFont val="Calibri"/>
            <scheme val="minor"/>
          </rPr>
          <t>======
ID#AAABtFUf8nI
tc={3EEBA4DA-1E3B-4666-97F6-EA20D97AAD0B}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4" authorId="0" shapeId="0" xr:uid="{00000000-0006-0000-0300-00000F000000}">
      <text>
        <r>
          <rPr>
            <sz val="11"/>
            <color theme="1"/>
            <rFont val="Calibri"/>
            <scheme val="minor"/>
          </rPr>
          <t>======
ID#AAABtFUf9BM
tc={5CA7CA5E-BAD2-4875-96C2-91BBD1889148}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9" authorId="0" shapeId="0" xr:uid="{00000000-0006-0000-0300-000011000000}">
      <text>
        <r>
          <rPr>
            <sz val="11"/>
            <color theme="1"/>
            <rFont val="Calibri"/>
            <scheme val="minor"/>
          </rPr>
          <t>======
ID#AAABtFUf8-E
tc={2007E3E9-F5A6-4948-A586-1CF301CF3141}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12" authorId="0" shapeId="0" xr:uid="{00000000-0006-0000-0300-000020000000}">
      <text>
        <r>
          <rPr>
            <sz val="11"/>
            <color theme="1"/>
            <rFont val="Calibri"/>
            <scheme val="minor"/>
          </rPr>
          <t>======
ID#AAABtFUf8tg
tc={BCD8137E-DD12-41F0-9D39-25FCD8017B09}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12" authorId="0" shapeId="0" xr:uid="{00000000-0006-0000-0300-000025000000}">
      <text>
        <r>
          <rPr>
            <sz val="11"/>
            <color theme="1"/>
            <rFont val="Calibri"/>
            <scheme val="minor"/>
          </rPr>
          <t>======
ID#AAABtFUf8nM
tc={7438A7CD-ABB9-42D6-A34F-78E85BD485DB}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3" authorId="0" shapeId="0" xr:uid="{00000000-0006-0000-0300-000022000000}">
      <text>
        <r>
          <rPr>
            <sz val="11"/>
            <color theme="1"/>
            <rFont val="Calibri"/>
            <scheme val="minor"/>
          </rPr>
          <t>======
ID#AAABtFUf8tA
tc={845D169E-9FFF-4A24-B7ED-B7E5E93E3947}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3" authorId="0" shapeId="0" xr:uid="{00000000-0006-0000-0300-00001E000000}">
      <text>
        <r>
          <rPr>
            <sz val="11"/>
            <color theme="1"/>
            <rFont val="Calibri"/>
            <scheme val="minor"/>
          </rPr>
          <t>======
ID#AAABtFUf8v4
tc={641B6D24-C218-42CF-825A-541C09B944AC}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4" authorId="0" shapeId="0" xr:uid="{00000000-0006-0000-0300-000013000000}">
      <text>
        <r>
          <rPr>
            <sz val="11"/>
            <color theme="1"/>
            <rFont val="Calibri"/>
            <scheme val="minor"/>
          </rPr>
          <t>======
ID#AAABtFUf89o
tc={4861AB50-4640-424F-8CCD-34F9F886D21E}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4" authorId="0" shapeId="0" xr:uid="{00000000-0006-0000-0300-00002E000000}">
      <text>
        <r>
          <rPr>
            <sz val="11"/>
            <color theme="1"/>
            <rFont val="Calibri"/>
            <scheme val="minor"/>
          </rPr>
          <t>======
ID#AAABtFUf8c0
tc={CD0C000C-FFF0-421D-9B7B-B664B0108EBC}    (2025-10-21 13:17:29)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8" authorId="0" shapeId="0" xr:uid="{00000000-0006-0000-0300-000023000000}">
      <text>
        <r>
          <rPr>
            <sz val="11"/>
            <color theme="1"/>
            <rFont val="Calibri"/>
            <scheme val="minor"/>
          </rPr>
          <t>======
ID#AAABtFUf8sY
tc={0E78B1D2-8C08-4552-AE8D-99A51067E200}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0300-000018000000}">
      <text>
        <r>
          <rPr>
            <sz val="11"/>
            <color theme="1"/>
            <rFont val="Calibri"/>
            <scheme val="minor"/>
          </rPr>
          <t>======
ID#AAABtFUf87c
tc={54639DDF-EFC5-43FC-9CDC-5BA302C033B3}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4" authorId="0" shapeId="0" xr:uid="{00000000-0006-0000-0300-00001C000000}">
      <text>
        <r>
          <rPr>
            <sz val="11"/>
            <color theme="1"/>
            <rFont val="Calibri"/>
            <scheme val="minor"/>
          </rPr>
          <t>======
ID#AAABtFUf82o
tc={A20143E6-6544-48D1-BD71-8F384D767693}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jKNY8WyCO4mmxJeN6z2Zu3U/kqnA=="/>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400-00000A000000}">
      <text>
        <r>
          <rPr>
            <sz val="11"/>
            <color theme="1"/>
            <rFont val="Calibri"/>
            <scheme val="minor"/>
          </rPr>
          <t>======
ID#AAABtFUf9jE
tc={E5F6EEB3-4691-40C8-B7F9-13025CA58BFB}    (2025-10-21 13:17:31)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400-000023000000}">
      <text>
        <r>
          <rPr>
            <sz val="11"/>
            <color theme="1"/>
            <rFont val="Calibri"/>
            <scheme val="minor"/>
          </rPr>
          <t>======
ID#AAABtFUf8uI
tc={FE7B8334-6D85-44CA-8E44-31CA327D00D2}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400-000034000000}">
      <text>
        <r>
          <rPr>
            <sz val="11"/>
            <color theme="1"/>
            <rFont val="Calibri"/>
            <scheme val="minor"/>
          </rPr>
          <t>======
ID#AAABtFUf8a4
tc={094FA529-1273-40C6-848B-0C12EDBBCA0A}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400-00000B000000}">
      <text>
        <r>
          <rPr>
            <sz val="11"/>
            <color theme="1"/>
            <rFont val="Calibri"/>
            <scheme val="minor"/>
          </rPr>
          <t>======
ID#AAABtFUf9JI
tc={38BF1B46-0E88-429C-9E59-74EF18C73849}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400-00002B000000}">
      <text>
        <r>
          <rPr>
            <sz val="11"/>
            <color theme="1"/>
            <rFont val="Calibri"/>
            <scheme val="minor"/>
          </rPr>
          <t>======
ID#AAABtFUf8js
tc={FC948AC2-D3B0-492E-865D-20A764C3F6EA}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400-00001C000000}">
      <text>
        <r>
          <rPr>
            <sz val="11"/>
            <color theme="1"/>
            <rFont val="Calibri"/>
            <scheme val="minor"/>
          </rPr>
          <t>======
ID#AAABtFUf85s
tc={4A9A746C-926D-490D-B518-D06C1A8E2F4C}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400-00000D000000}">
      <text>
        <r>
          <rPr>
            <sz val="11"/>
            <color theme="1"/>
            <rFont val="Calibri"/>
            <scheme val="minor"/>
          </rPr>
          <t>======
ID#AAABtFUf9Gw
tc={0BB038FE-6AF6-40F9-B0B4-F3A41D81FA50}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400-000009000000}">
      <text>
        <r>
          <rPr>
            <sz val="11"/>
            <color theme="1"/>
            <rFont val="Calibri"/>
            <scheme val="minor"/>
          </rPr>
          <t>======
ID#AAABtFUf9jM
tc={B47EFCA1-A16A-473F-A46B-69950F8E7B64}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400-000013000000}">
      <text>
        <r>
          <rPr>
            <sz val="11"/>
            <color theme="1"/>
            <rFont val="Calibri"/>
            <scheme val="minor"/>
          </rPr>
          <t>======
ID#AAABtFUf9DU
tc={066FE16C-884E-4C68-94E0-59BB7888A499}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400-000033000000}">
      <text>
        <r>
          <rPr>
            <sz val="11"/>
            <color theme="1"/>
            <rFont val="Calibri"/>
            <scheme val="minor"/>
          </rPr>
          <t>======
ID#AAABtFUf8a8
tc={FF171052-0F95-455F-89F2-9057355078A3}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400-000030000000}">
      <text>
        <r>
          <rPr>
            <sz val="11"/>
            <color theme="1"/>
            <rFont val="Calibri"/>
            <scheme val="minor"/>
          </rPr>
          <t>======
ID#AAABtFUf8fE
tc={62D4FF4E-6BA5-41D5-A4A1-42FD93C178FF}    (2025-10-21 13:17:29)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400-00000C000000}">
      <text>
        <r>
          <rPr>
            <sz val="11"/>
            <color theme="1"/>
            <rFont val="Calibri"/>
            <scheme val="minor"/>
          </rPr>
          <t>======
ID#AAABtFUf9G0
tc={A0EF57C5-599E-4A03-AEE5-1FAABDF463C1}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400-000001000000}">
      <text>
        <r>
          <rPr>
            <sz val="11"/>
            <color theme="1"/>
            <rFont val="Calibri"/>
            <scheme val="minor"/>
          </rPr>
          <t>======
ID#AAABtFUf9m0
tc={6903FA52-5231-4DA9-9B1B-1E5B05D673F7}    (2025-10-21 13:17:31)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400-000007000000}">
      <text>
        <r>
          <rPr>
            <sz val="11"/>
            <color theme="1"/>
            <rFont val="Calibri"/>
            <scheme val="minor"/>
          </rPr>
          <t>======
ID#AAABtFUf9kI
tc={5F65D02A-38FA-447E-82FA-AE5BAAB6A180}    (2025-10-21 13:17:31)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400-00002A000000}">
      <text>
        <r>
          <rPr>
            <sz val="11"/>
            <color theme="1"/>
            <rFont val="Calibri"/>
            <scheme val="minor"/>
          </rPr>
          <t>======
ID#AAABtFUf8j8
tc={506CE687-1C94-492E-B5CC-ACC4DB811094}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400-00002C000000}">
      <text>
        <r>
          <rPr>
            <sz val="11"/>
            <color theme="1"/>
            <rFont val="Calibri"/>
            <scheme val="minor"/>
          </rPr>
          <t>======
ID#AAABtFUf8jU
tc={E813FDFE-104F-4344-B0BB-87E0113696BC}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0400-000024000000}">
      <text>
        <r>
          <rPr>
            <sz val="11"/>
            <color theme="1"/>
            <rFont val="Calibri"/>
            <scheme val="minor"/>
          </rPr>
          <t>======
ID#AAABtFUf8tY
tc={36F1186B-FE70-4D8B-9770-03FB55B579A1}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9" authorId="0" shapeId="0" xr:uid="{00000000-0006-0000-0400-000004000000}">
      <text>
        <r>
          <rPr>
            <sz val="11"/>
            <color theme="1"/>
            <rFont val="Calibri"/>
            <scheme val="minor"/>
          </rPr>
          <t>======
ID#AAABtFUf9lM
tc={9B87902E-B317-47AC-8075-964E89500068}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6" authorId="0" shapeId="0" xr:uid="{00000000-0006-0000-0400-000003000000}">
      <text>
        <r>
          <rPr>
            <sz val="11"/>
            <color theme="1"/>
            <rFont val="Calibri"/>
            <scheme val="minor"/>
          </rPr>
          <t>======
ID#AAABtFUf9lQ
tc={4FA80E22-FECC-4270-9FBF-D99532C6119E}    (2025-10-21 13:17:31)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6" authorId="0" shapeId="0" xr:uid="{00000000-0006-0000-0400-00002F000000}">
      <text>
        <r>
          <rPr>
            <sz val="11"/>
            <color theme="1"/>
            <rFont val="Calibri"/>
            <scheme val="minor"/>
          </rPr>
          <t>======
ID#AAABtFUf8fQ
tc={DC00F5EB-5B1B-4D81-AD6E-ED18EC9B6509}    (2025-10-21 13:17:29)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7" authorId="0" shapeId="0" xr:uid="{00000000-0006-0000-0400-00000E000000}">
      <text>
        <r>
          <rPr>
            <sz val="11"/>
            <color theme="1"/>
            <rFont val="Calibri"/>
            <scheme val="minor"/>
          </rPr>
          <t>======
ID#AAABtFUf9GE
tc={03A67ACA-7105-4A81-9773-0F9135BE8F60}    (2025-10-21 13:17:31)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7" authorId="0" shapeId="0" xr:uid="{00000000-0006-0000-0400-00002D000000}">
      <text>
        <r>
          <rPr>
            <sz val="11"/>
            <color theme="1"/>
            <rFont val="Calibri"/>
            <scheme val="minor"/>
          </rPr>
          <t>======
ID#AAABtFUf8gs
tc={495906E7-4BF8-4083-8847-3BCE49062333}    (2025-10-21 13:17:29)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7" authorId="0" shapeId="0" xr:uid="{00000000-0006-0000-0400-000017000000}">
      <text>
        <r>
          <rPr>
            <sz val="11"/>
            <color theme="1"/>
            <rFont val="Calibri"/>
            <scheme val="minor"/>
          </rPr>
          <t>======
ID#AAABtFUf9Bo
tc={9EB1A711-EABB-495C-AF33-7C81E6F3BCDF}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1" authorId="0" shapeId="0" xr:uid="{00000000-0006-0000-0400-000021000000}">
      <text>
        <r>
          <rPr>
            <sz val="11"/>
            <color theme="1"/>
            <rFont val="Calibri"/>
            <scheme val="minor"/>
          </rPr>
          <t>======
ID#AAABtFUf800
tc={21E3DE45-9207-4082-9C10-0CC872A87147}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4" authorId="0" shapeId="0" xr:uid="{00000000-0006-0000-0400-000011000000}">
      <text>
        <r>
          <rPr>
            <sz val="11"/>
            <color theme="1"/>
            <rFont val="Calibri"/>
            <scheme val="minor"/>
          </rPr>
          <t>======
ID#AAABtFUf9Ec
tc={8089756E-E057-400E-81FC-3F7720E4DBB3}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7" authorId="0" shapeId="0" xr:uid="{00000000-0006-0000-0400-000018000000}">
      <text>
        <r>
          <rPr>
            <sz val="11"/>
            <color theme="1"/>
            <rFont val="Calibri"/>
            <scheme val="minor"/>
          </rPr>
          <t>======
ID#AAABtFUf8-Q
tc={F4464E07-51C6-41F6-B313-43E7C97B005D}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3" authorId="0" shapeId="0" xr:uid="{00000000-0006-0000-0400-00001F000000}">
      <text>
        <r>
          <rPr>
            <sz val="11"/>
            <color theme="1"/>
            <rFont val="Calibri"/>
            <scheme val="minor"/>
          </rPr>
          <t>======
ID#AAABtFUf82c
tc={50E37A3C-5B07-4A2F-8D45-029A7B17042F}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5" authorId="0" shapeId="0" xr:uid="{00000000-0006-0000-0400-000020000000}">
      <text>
        <r>
          <rPr>
            <sz val="11"/>
            <color theme="1"/>
            <rFont val="Calibri"/>
            <scheme val="minor"/>
          </rPr>
          <t>======
ID#AAABtFUf81w
tc={E831DE37-7043-4B64-B1D5-C27A71E5198F}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0400-00000F000000}">
      <text>
        <r>
          <rPr>
            <sz val="11"/>
            <color theme="1"/>
            <rFont val="Calibri"/>
            <scheme val="minor"/>
          </rPr>
          <t>======
ID#AAABtFUf9Fk
tc={3A53A6AB-09AD-43FF-8E0E-C209F5196F55}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7" authorId="0" shapeId="0" xr:uid="{00000000-0006-0000-0400-00001A000000}">
      <text>
        <r>
          <rPr>
            <sz val="11"/>
            <color theme="1"/>
            <rFont val="Calibri"/>
            <scheme val="minor"/>
          </rPr>
          <t>======
ID#AAABtFUf86w
tc={B5FDE18C-CE56-42B6-90B5-CC2FB20DE508}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1" authorId="0" shapeId="0" xr:uid="{00000000-0006-0000-0400-000026000000}">
      <text>
        <r>
          <rPr>
            <sz val="11"/>
            <color theme="1"/>
            <rFont val="Calibri"/>
            <scheme val="minor"/>
          </rPr>
          <t>======
ID#AAABtFUf8rA
tc={909C4F83-F858-4EF4-82F3-E21D55B5CCB4}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0400-00002E000000}">
      <text>
        <r>
          <rPr>
            <sz val="11"/>
            <color theme="1"/>
            <rFont val="Calibri"/>
            <scheme val="minor"/>
          </rPr>
          <t>======
ID#AAABtFUf8gk
tc={FF02C859-1652-4E44-A95A-A92EE64C2188}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400-000015000000}">
      <text>
        <r>
          <rPr>
            <sz val="11"/>
            <color theme="1"/>
            <rFont val="Calibri"/>
            <scheme val="minor"/>
          </rPr>
          <t>======
ID#AAABtFUf9Cw
tc={1ADAFDB1-6B7B-4BC6-ABAF-34CED78202A6}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0400-000027000000}">
      <text>
        <r>
          <rPr>
            <sz val="11"/>
            <color theme="1"/>
            <rFont val="Calibri"/>
            <scheme val="minor"/>
          </rPr>
          <t>======
ID#AAABtFUf8pA
tc={A8D05897-3D5F-4B70-866C-ED82E8A65418}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5" authorId="0" shapeId="0" xr:uid="{00000000-0006-0000-0400-000008000000}">
      <text>
        <r>
          <rPr>
            <sz val="11"/>
            <color theme="1"/>
            <rFont val="Calibri"/>
            <scheme val="minor"/>
          </rPr>
          <t>======
ID#AAABtFUf9jw
tc={F4E8BBBD-E240-4729-86F8-B989E7736DE3}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7" authorId="0" shapeId="0" xr:uid="{00000000-0006-0000-0400-000028000000}">
      <text>
        <r>
          <rPr>
            <sz val="11"/>
            <color theme="1"/>
            <rFont val="Calibri"/>
            <scheme val="minor"/>
          </rPr>
          <t>======
ID#AAABtFUf8o4
tc={B12A9FC8-BF52-4F40-90BC-99748D374D2F}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7" authorId="0" shapeId="0" xr:uid="{00000000-0006-0000-0400-000035000000}">
      <text>
        <r>
          <rPr>
            <sz val="11"/>
            <color theme="1"/>
            <rFont val="Calibri"/>
            <scheme val="minor"/>
          </rPr>
          <t>======
ID#AAABtFUf8aw
tc={0BC3C883-E252-44A5-BACC-6F8E8F14D6CC}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8" authorId="0" shapeId="0" xr:uid="{00000000-0006-0000-0400-00001D000000}">
      <text>
        <r>
          <rPr>
            <sz val="11"/>
            <color theme="1"/>
            <rFont val="Calibri"/>
            <scheme val="minor"/>
          </rPr>
          <t>======
ID#AAABtFUf85Q
tc={D5A202F7-1833-4C82-871C-7F6AB3F43BE6}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8" authorId="0" shapeId="0" xr:uid="{00000000-0006-0000-0400-000019000000}">
      <text>
        <r>
          <rPr>
            <sz val="11"/>
            <color theme="1"/>
            <rFont val="Calibri"/>
            <scheme val="minor"/>
          </rPr>
          <t>======
ID#AAABtFUf88M
tc={57448EA5-DEC6-40CF-9CE2-EFB3DA9ED909}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9" authorId="0" shapeId="0" xr:uid="{00000000-0006-0000-0400-000010000000}">
      <text>
        <r>
          <rPr>
            <sz val="11"/>
            <color theme="1"/>
            <rFont val="Calibri"/>
            <scheme val="minor"/>
          </rPr>
          <t>======
ID#AAABtFUf9Ek
tc={05197F13-928E-4255-9FE6-DFBF3F4F92FC}    (2025-10-21 13:17:31)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3" authorId="0" shapeId="0" xr:uid="{00000000-0006-0000-0400-000032000000}">
      <text>
        <r>
          <rPr>
            <sz val="11"/>
            <color theme="1"/>
            <rFont val="Calibri"/>
            <scheme val="minor"/>
          </rPr>
          <t>======
ID#AAABtFUf8dQ
tc={6F1B2537-87B9-4655-9637-63E28EDCB86E}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8" authorId="0" shapeId="0" xr:uid="{00000000-0006-0000-0400-00001E000000}">
      <text>
        <r>
          <rPr>
            <sz val="11"/>
            <color theme="1"/>
            <rFont val="Calibri"/>
            <scheme val="minor"/>
          </rPr>
          <t>======
ID#AAABtFUf830
tc={54FF860E-AE8B-4A2E-8C80-58559DC87692}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2" authorId="0" shapeId="0" xr:uid="{00000000-0006-0000-0400-000002000000}">
      <text>
        <r>
          <rPr>
            <sz val="11"/>
            <color theme="1"/>
            <rFont val="Calibri"/>
            <scheme val="minor"/>
          </rPr>
          <t>======
ID#AAABtFUf9lk
tc={2B24FADB-F339-4A79-B638-46A2E2E01D8D}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7" authorId="0" shapeId="0" xr:uid="{00000000-0006-0000-0400-000022000000}">
      <text>
        <r>
          <rPr>
            <sz val="11"/>
            <color theme="1"/>
            <rFont val="Calibri"/>
            <scheme val="minor"/>
          </rPr>
          <t>======
ID#AAABtFUf8uQ
tc={C009770F-12CB-4390-894B-1660524FD804}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10" authorId="0" shapeId="0" xr:uid="{00000000-0006-0000-0400-000029000000}">
      <text>
        <r>
          <rPr>
            <sz val="11"/>
            <color theme="1"/>
            <rFont val="Calibri"/>
            <scheme val="minor"/>
          </rPr>
          <t>======
ID#AAABtFUf8k0
tc={D3E056F9-C800-449E-9D48-EA5D9B9FEBC8}    (2025-10-21 13:17:29)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10" authorId="0" shapeId="0" xr:uid="{00000000-0006-0000-0400-000006000000}">
      <text>
        <r>
          <rPr>
            <sz val="11"/>
            <color theme="1"/>
            <rFont val="Calibri"/>
            <scheme val="minor"/>
          </rPr>
          <t>======
ID#AAABtFUf9ko
tc={E65B5E8A-CEEE-4F38-9E95-5C83C0FFECA7}    (2025-10-21 13:17:31)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1" authorId="0" shapeId="0" xr:uid="{00000000-0006-0000-0400-000012000000}">
      <text>
        <r>
          <rPr>
            <sz val="11"/>
            <color theme="1"/>
            <rFont val="Calibri"/>
            <scheme val="minor"/>
          </rPr>
          <t>======
ID#AAABtFUf9EI
tc={B300DB48-AEFE-4F42-B8B0-A497700BEA38}    (2025-10-21 13:17:31)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1" authorId="0" shapeId="0" xr:uid="{00000000-0006-0000-0400-00001B000000}">
      <text>
        <r>
          <rPr>
            <sz val="11"/>
            <color theme="1"/>
            <rFont val="Calibri"/>
            <scheme val="minor"/>
          </rPr>
          <t>======
ID#AAABtFUf86k
tc={75BA0B0F-4401-4E89-A1E6-20BA6F803CE2}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2" authorId="0" shapeId="0" xr:uid="{00000000-0006-0000-0400-000014000000}">
      <text>
        <r>
          <rPr>
            <sz val="11"/>
            <color theme="1"/>
            <rFont val="Calibri"/>
            <scheme val="minor"/>
          </rPr>
          <t>======
ID#AAABtFUf9DI
tc={020B098D-F169-4AF5-81F4-2E58D5757B85}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2" authorId="0" shapeId="0" xr:uid="{00000000-0006-0000-0400-000016000000}">
      <text>
        <r>
          <rPr>
            <sz val="11"/>
            <color theme="1"/>
            <rFont val="Calibri"/>
            <scheme val="minor"/>
          </rPr>
          <t>======
ID#AAABtFUf9Bs
tc={EB535A13-A744-4288-927D-B23C136EF731}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6" authorId="0" shapeId="0" xr:uid="{00000000-0006-0000-0400-000031000000}">
      <text>
        <r>
          <rPr>
            <sz val="11"/>
            <color theme="1"/>
            <rFont val="Calibri"/>
            <scheme val="minor"/>
          </rPr>
          <t>======
ID#AAABtFUf8d0
tc={E1BFC353-A875-4715-AE3E-8A4407881BF0}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9" authorId="0" shapeId="0" xr:uid="{00000000-0006-0000-0400-000025000000}">
      <text>
        <r>
          <rPr>
            <sz val="11"/>
            <color theme="1"/>
            <rFont val="Calibri"/>
            <scheme val="minor"/>
          </rPr>
          <t>======
ID#AAABtFUf8rQ
tc={40DAA6D1-C714-45EE-A2C2-59FEFCCBD0B7}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2" authorId="0" shapeId="0" xr:uid="{00000000-0006-0000-0400-000005000000}">
      <text>
        <r>
          <rPr>
            <sz val="11"/>
            <color theme="1"/>
            <rFont val="Calibri"/>
            <scheme val="minor"/>
          </rPr>
          <t>======
ID#AAABtFUf9k8
tc={0A20B991-EE99-4A6D-8B64-53C47407F78E}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hxxHvHkeEpl1I1aWH7aKl99dysCg=="/>
    </ext>
  </extL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500-000025000000}">
      <text>
        <r>
          <rPr>
            <sz val="11"/>
            <color theme="1"/>
            <rFont val="Calibri"/>
            <scheme val="minor"/>
          </rPr>
          <t>======
ID#AAABtFUf8sE
tc={1C4EC88F-9502-40C3-AE05-B30B64F77DF5}    (2025-10-21 13:17:30)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500-000021000000}">
      <text>
        <r>
          <rPr>
            <sz val="11"/>
            <color theme="1"/>
            <rFont val="Calibri"/>
            <scheme val="minor"/>
          </rPr>
          <t>======
ID#AAABtFUf8w0
tc={97BCDC17-B232-4E5C-98E5-26FF9D1333E5}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500-000018000000}">
      <text>
        <r>
          <rPr>
            <sz val="11"/>
            <color theme="1"/>
            <rFont val="Calibri"/>
            <scheme val="minor"/>
          </rPr>
          <t>======
ID#AAABtFUf828
tc={84D00FD0-414C-4D23-8B0B-81B7041D3453}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500-000017000000}">
      <text>
        <r>
          <rPr>
            <sz val="11"/>
            <color theme="1"/>
            <rFont val="Calibri"/>
            <scheme val="minor"/>
          </rPr>
          <t>======
ID#AAABtFUf83Y
tc={04934EDC-FC36-48E4-9C11-D7B716474758}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500-000010000000}">
      <text>
        <r>
          <rPr>
            <sz val="11"/>
            <color theme="1"/>
            <rFont val="Calibri"/>
            <scheme val="minor"/>
          </rPr>
          <t>======
ID#AAABtFUf87w
tc={837F726C-0D07-428A-9B0D-6DDA62EF8CDF}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500-00001E000000}">
      <text>
        <r>
          <rPr>
            <sz val="11"/>
            <color theme="1"/>
            <rFont val="Calibri"/>
            <scheme val="minor"/>
          </rPr>
          <t>======
ID#AAABtFUf8yc
tc={FD46E930-2B69-4844-BFDF-0B7DA7D63D58}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500-000024000000}">
      <text>
        <r>
          <rPr>
            <sz val="11"/>
            <color theme="1"/>
            <rFont val="Calibri"/>
            <scheme val="minor"/>
          </rPr>
          <t>======
ID#AAABtFUf8tc
tc={DF51576F-BEBB-44CC-ABDD-9CE1324B5CD5}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500-000033000000}">
      <text>
        <r>
          <rPr>
            <sz val="11"/>
            <color theme="1"/>
            <rFont val="Calibri"/>
            <scheme val="minor"/>
          </rPr>
          <t>======
ID#AAABtFPdFBE
tc={5F2A196E-259A-4A50-8E16-6E99077832CF}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500-00002F000000}">
      <text>
        <r>
          <rPr>
            <sz val="11"/>
            <color theme="1"/>
            <rFont val="Calibri"/>
            <scheme val="minor"/>
          </rPr>
          <t>======
ID#AAABtFUf8fc
tc={C92FA141-AB92-47D4-9373-98BBA4D344D3}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500-000026000000}">
      <text>
        <r>
          <rPr>
            <sz val="11"/>
            <color theme="1"/>
            <rFont val="Calibri"/>
            <scheme val="minor"/>
          </rPr>
          <t>======
ID#AAABtFUf8oY
tc={210123A4-34B0-4917-86F4-60B6D432C0F6}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500-000003000000}">
      <text>
        <r>
          <rPr>
            <sz val="11"/>
            <color theme="1"/>
            <rFont val="Calibri"/>
            <scheme val="minor"/>
          </rPr>
          <t>======
ID#AAABtFUf9kM
tc={686B925D-88F7-4290-AA26-E72D56DC61D7}    (2025-10-21 13:17:31)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500-000015000000}">
      <text>
        <r>
          <rPr>
            <sz val="11"/>
            <color theme="1"/>
            <rFont val="Calibri"/>
            <scheme val="minor"/>
          </rPr>
          <t>======
ID#AAABtFUf85A
tc={71B93153-FA6F-4A17-9C52-C02EBA49F203}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500-000016000000}">
      <text>
        <r>
          <rPr>
            <sz val="11"/>
            <color theme="1"/>
            <rFont val="Calibri"/>
            <scheme val="minor"/>
          </rPr>
          <t>======
ID#AAABtFUf84c
tc={24A096EE-4670-4816-A708-6562DD2A31BB}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500-00000C000000}">
      <text>
        <r>
          <rPr>
            <sz val="11"/>
            <color theme="1"/>
            <rFont val="Calibri"/>
            <scheme val="minor"/>
          </rPr>
          <t>======
ID#AAABtFUf9Fg
tc={F15E666A-FA26-4F1D-BFD7-593BEEEDDDD5}    (2025-10-21 13:17:31)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500-000006000000}">
      <text>
        <r>
          <rPr>
            <sz val="11"/>
            <color theme="1"/>
            <rFont val="Calibri"/>
            <scheme val="minor"/>
          </rPr>
          <t>======
ID#AAABtFUf9iw
tc={7ADFF6CE-0DEC-47C6-9080-CC132E765095}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500-000014000000}">
      <text>
        <r>
          <rPr>
            <sz val="11"/>
            <color theme="1"/>
            <rFont val="Calibri"/>
            <scheme val="minor"/>
          </rPr>
          <t>======
ID#AAABtFUf85Y
tc={880B0A8A-5BA7-4D88-ACED-411AD8280F75}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4" authorId="0" shapeId="0" xr:uid="{00000000-0006-0000-0500-000013000000}">
      <text>
        <r>
          <rPr>
            <sz val="11"/>
            <color theme="1"/>
            <rFont val="Calibri"/>
            <scheme val="minor"/>
          </rPr>
          <t>======
ID#AAABtFUf854
tc={6C3EAF0E-E896-4B35-A52A-E56E6D89263A}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8" authorId="0" shapeId="0" xr:uid="{00000000-0006-0000-0500-00000B000000}">
      <text>
        <r>
          <rPr>
            <sz val="11"/>
            <color theme="1"/>
            <rFont val="Calibri"/>
            <scheme val="minor"/>
          </rPr>
          <t>======
ID#AAABtFUf9GY
tc={D759A960-8D94-4476-8176-0837BF741E9D}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5" authorId="0" shapeId="0" xr:uid="{00000000-0006-0000-0500-000034000000}">
      <text>
        <r>
          <rPr>
            <sz val="11"/>
            <color theme="1"/>
            <rFont val="Calibri"/>
            <scheme val="minor"/>
          </rPr>
          <t>======
ID#AAABtFPcOuE
tc={4A794122-79B4-46D9-8D86-4136C6A790C0}    (2025-10-21 13:17:29)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5" authorId="0" shapeId="0" xr:uid="{00000000-0006-0000-0500-000020000000}">
      <text>
        <r>
          <rPr>
            <sz val="11"/>
            <color theme="1"/>
            <rFont val="Calibri"/>
            <scheme val="minor"/>
          </rPr>
          <t>======
ID#AAABtFUf8yQ
tc={399D95D2-6C7A-4F6D-AB14-A3F3B5F238A5}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6" authorId="0" shapeId="0" xr:uid="{00000000-0006-0000-0500-00001A000000}">
      <text>
        <r>
          <rPr>
            <sz val="11"/>
            <color theme="1"/>
            <rFont val="Calibri"/>
            <scheme val="minor"/>
          </rPr>
          <t>======
ID#AAABtFUf82g
tc={F2DC1944-19FB-44F2-983A-C6565A7B94B4}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6" authorId="0" shapeId="0" xr:uid="{00000000-0006-0000-0500-000027000000}">
      <text>
        <r>
          <rPr>
            <sz val="11"/>
            <color theme="1"/>
            <rFont val="Calibri"/>
            <scheme val="minor"/>
          </rPr>
          <t>======
ID#AAABtFUf8nE
tc={764766A0-8BB0-415F-AFC8-2DE3CAC01A59}    (2025-10-21 13:17:30)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6" authorId="0" shapeId="0" xr:uid="{00000000-0006-0000-0500-000005000000}">
      <text>
        <r>
          <rPr>
            <sz val="11"/>
            <color theme="1"/>
            <rFont val="Calibri"/>
            <scheme val="minor"/>
          </rPr>
          <t>======
ID#AAABtFUf9i4
tc={66914B36-E723-4107-A43E-14408E0E5213}    (2025-10-21 13:17:31)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0" authorId="0" shapeId="0" xr:uid="{00000000-0006-0000-0500-000011000000}">
      <text>
        <r>
          <rPr>
            <sz val="11"/>
            <color theme="1"/>
            <rFont val="Calibri"/>
            <scheme val="minor"/>
          </rPr>
          <t>======
ID#AAABtFUf864
tc={01A601D9-2AF2-4220-A08E-9EE2ED9A1523}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0500-00002B000000}">
      <text>
        <r>
          <rPr>
            <sz val="11"/>
            <color theme="1"/>
            <rFont val="Calibri"/>
            <scheme val="minor"/>
          </rPr>
          <t>======
ID#AAABtFUf8gg
tc={448632E8-B6CA-4960-B845-5505C4C82E73}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6" authorId="0" shapeId="0" xr:uid="{00000000-0006-0000-0500-000009000000}">
      <text>
        <r>
          <rPr>
            <sz val="11"/>
            <color theme="1"/>
            <rFont val="Calibri"/>
            <scheme val="minor"/>
          </rPr>
          <t>======
ID#AAABtFUf9IU
tc={64BB269A-78C9-4685-81C6-3F64A18D6F98}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2" authorId="0" shapeId="0" xr:uid="{00000000-0006-0000-0500-000022000000}">
      <text>
        <r>
          <rPr>
            <sz val="11"/>
            <color theme="1"/>
            <rFont val="Calibri"/>
            <scheme val="minor"/>
          </rPr>
          <t>======
ID#AAABtFUf8wE
tc={D7600EED-A1B8-4F2B-AA92-C88E0F35757E}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4" authorId="0" shapeId="0" xr:uid="{00000000-0006-0000-0500-00002C000000}">
      <text>
        <r>
          <rPr>
            <sz val="11"/>
            <color theme="1"/>
            <rFont val="Calibri"/>
            <scheme val="minor"/>
          </rPr>
          <t>======
ID#AAABtFUf8f4
tc={ED4405E5-D23A-4DF4-8D94-7A36F68E0057}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5" authorId="0" shapeId="0" xr:uid="{00000000-0006-0000-0500-000035000000}">
      <text>
        <r>
          <rPr>
            <sz val="11"/>
            <color theme="1"/>
            <rFont val="Calibri"/>
            <scheme val="minor"/>
          </rPr>
          <t>======
ID#AAABtFPcOuA
tc={5FC56630-F0BA-4CC7-9780-DA2315376587}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6" authorId="0" shapeId="0" xr:uid="{00000000-0006-0000-0500-000031000000}">
      <text>
        <r>
          <rPr>
            <sz val="11"/>
            <color theme="1"/>
            <rFont val="Calibri"/>
            <scheme val="minor"/>
          </rPr>
          <t>======
ID#AAABtFUf8ao
tc={038EA231-C2BD-4BE9-8454-454FC51B9958}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0500-00002E000000}">
      <text>
        <r>
          <rPr>
            <sz val="11"/>
            <color theme="1"/>
            <rFont val="Calibri"/>
            <scheme val="minor"/>
          </rPr>
          <t>======
ID#AAABtFUf8fg
tc={175E035D-D1F7-48C6-A233-FF102F635D11}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0500-00001D000000}">
      <text>
        <r>
          <rPr>
            <sz val="11"/>
            <color theme="1"/>
            <rFont val="Calibri"/>
            <scheme val="minor"/>
          </rPr>
          <t>======
ID#AAABtFUf8yg
tc={E00878F8-F8A2-4F7A-9F30-28186AE74253}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0500-00001F000000}">
      <text>
        <r>
          <rPr>
            <sz val="11"/>
            <color theme="1"/>
            <rFont val="Calibri"/>
            <scheme val="minor"/>
          </rPr>
          <t>======
ID#AAABtFUf8yU
tc={24C1FAB3-2D66-4C80-9828-3C666CEEFD14}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500-000032000000}">
      <text>
        <r>
          <rPr>
            <sz val="11"/>
            <color theme="1"/>
            <rFont val="Calibri"/>
            <scheme val="minor"/>
          </rPr>
          <t>======
ID#AAABtFUf8aY
tc={6C0FEE4A-9D30-4010-8734-DFC5B43B5B40}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0500-00001C000000}">
      <text>
        <r>
          <rPr>
            <sz val="11"/>
            <color theme="1"/>
            <rFont val="Calibri"/>
            <scheme val="minor"/>
          </rPr>
          <t>======
ID#AAABtFUf8y8
tc={167E8D9E-3BD8-41F4-A3F8-D87AC83D705F}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6" authorId="0" shapeId="0" xr:uid="{00000000-0006-0000-0500-00000E000000}">
      <text>
        <r>
          <rPr>
            <sz val="11"/>
            <color theme="1"/>
            <rFont val="Calibri"/>
            <scheme val="minor"/>
          </rPr>
          <t>======
ID#AAABtFUf9AU
tc={DAA83744-8CD9-4684-B528-CAD2DFBB434F}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6" authorId="0" shapeId="0" xr:uid="{00000000-0006-0000-0500-00000F000000}">
      <text>
        <r>
          <rPr>
            <sz val="11"/>
            <color theme="1"/>
            <rFont val="Calibri"/>
            <scheme val="minor"/>
          </rPr>
          <t>======
ID#AAABtFUf8-c
tc={D1D58973-A206-47FF-959F-3F9E914CC5DB}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7" authorId="0" shapeId="0" xr:uid="{00000000-0006-0000-0500-000007000000}">
      <text>
        <r>
          <rPr>
            <sz val="11"/>
            <color theme="1"/>
            <rFont val="Calibri"/>
            <scheme val="minor"/>
          </rPr>
          <t>======
ID#AAABtFUf9KA
tc={6ACB57F2-2BC6-4EB2-8499-454331C5B292}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7" authorId="0" shapeId="0" xr:uid="{00000000-0006-0000-0500-000004000000}">
      <text>
        <r>
          <rPr>
            <sz val="11"/>
            <color theme="1"/>
            <rFont val="Calibri"/>
            <scheme val="minor"/>
          </rPr>
          <t>======
ID#AAABtFUf9kA
tc={85466EEC-E108-4070-9B98-EE6B9A9FDC1F}    (2025-10-21 13:17:31)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8" authorId="0" shapeId="0" xr:uid="{00000000-0006-0000-0500-000002000000}">
      <text>
        <r>
          <rPr>
            <sz val="11"/>
            <color theme="1"/>
            <rFont val="Calibri"/>
            <scheme val="minor"/>
          </rPr>
          <t>======
ID#AAABtFUf9k4
tc={A1A2D4E2-39F4-46D3-B742-55002E9319D9}    (2025-10-21 13:17:31)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2" authorId="0" shapeId="0" xr:uid="{00000000-0006-0000-0500-00000D000000}">
      <text>
        <r>
          <rPr>
            <sz val="11"/>
            <color theme="1"/>
            <rFont val="Calibri"/>
            <scheme val="minor"/>
          </rPr>
          <t>======
ID#AAABtFUf9FM
tc={06742F90-5DA8-45AE-81CF-8938F06F23BC}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7" authorId="0" shapeId="0" xr:uid="{00000000-0006-0000-0500-000030000000}">
      <text>
        <r>
          <rPr>
            <sz val="11"/>
            <color theme="1"/>
            <rFont val="Calibri"/>
            <scheme val="minor"/>
          </rPr>
          <t>======
ID#AAABtFUf8co
tc={3BDBDC73-CE50-4709-A36D-E58FFABCF53C}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1" authorId="0" shapeId="0" xr:uid="{00000000-0006-0000-0500-000029000000}">
      <text>
        <r>
          <rPr>
            <sz val="11"/>
            <color theme="1"/>
            <rFont val="Calibri"/>
            <scheme val="minor"/>
          </rPr>
          <t>======
ID#AAABtFUf8lw
tc={82FB68A1-F2EB-4744-BB05-A6FBA3AC54D7}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6" authorId="0" shapeId="0" xr:uid="{00000000-0006-0000-0500-000012000000}">
      <text>
        <r>
          <rPr>
            <sz val="11"/>
            <color theme="1"/>
            <rFont val="Calibri"/>
            <scheme val="minor"/>
          </rPr>
          <t>======
ID#AAABtFUf86M
tc={85393550-252D-4F40-8D16-D54CE8A9F964}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09" authorId="0" shapeId="0" xr:uid="{00000000-0006-0000-0500-00002A000000}">
      <text>
        <r>
          <rPr>
            <sz val="11"/>
            <color theme="1"/>
            <rFont val="Calibri"/>
            <scheme val="minor"/>
          </rPr>
          <t>======
ID#AAABtFUf8iQ
tc={B8B96F35-B462-4DEA-8B7A-0603063C0A7C}    (2025-10-21 13:17:29)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09" authorId="0" shapeId="0" xr:uid="{00000000-0006-0000-0500-00000A000000}">
      <text>
        <r>
          <rPr>
            <sz val="11"/>
            <color theme="1"/>
            <rFont val="Calibri"/>
            <scheme val="minor"/>
          </rPr>
          <t>======
ID#AAABtFUf9IE
tc={E28324F0-077C-4A22-87A6-DC54EAEF5808}    (2025-10-21 13:17:31)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0" authorId="0" shapeId="0" xr:uid="{00000000-0006-0000-0500-00002D000000}">
      <text>
        <r>
          <rPr>
            <sz val="11"/>
            <color theme="1"/>
            <rFont val="Calibri"/>
            <scheme val="minor"/>
          </rPr>
          <t>======
ID#AAABtFUf8f0
tc={FD12E4FB-2076-4AA9-A2D1-17D93682B3DC}    (2025-10-21 13:17:29)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0" authorId="0" shapeId="0" xr:uid="{00000000-0006-0000-0500-000019000000}">
      <text>
        <r>
          <rPr>
            <sz val="11"/>
            <color theme="1"/>
            <rFont val="Calibri"/>
            <scheme val="minor"/>
          </rPr>
          <t>======
ID#AAABtFUf820
tc={4A90F4EE-FF4E-4F3B-86A2-4232575DF34A}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1" authorId="0" shapeId="0" xr:uid="{00000000-0006-0000-0500-000008000000}">
      <text>
        <r>
          <rPr>
            <sz val="11"/>
            <color theme="1"/>
            <rFont val="Calibri"/>
            <scheme val="minor"/>
          </rPr>
          <t>======
ID#AAABtFUf9Jo
tc={F3DC5F55-82D3-47FB-8AC4-343CE28CFC8A}    (2025-10-21 13:17:31)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1" authorId="0" shapeId="0" xr:uid="{00000000-0006-0000-0500-000023000000}">
      <text>
        <r>
          <rPr>
            <sz val="11"/>
            <color theme="1"/>
            <rFont val="Calibri"/>
            <scheme val="minor"/>
          </rPr>
          <t>======
ID#AAABtFUf8vk
tc={B7149DCB-5563-47BF-8FE6-616AD242E478}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5" authorId="0" shapeId="0" xr:uid="{00000000-0006-0000-0500-00001B000000}">
      <text>
        <r>
          <rPr>
            <sz val="11"/>
            <color theme="1"/>
            <rFont val="Calibri"/>
            <scheme val="minor"/>
          </rPr>
          <t>======
ID#AAABtFUf81U
tc={143AFEE2-EDCB-4957-8BF4-7A17303B0D51}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8" authorId="0" shapeId="0" xr:uid="{00000000-0006-0000-0500-000028000000}">
      <text>
        <r>
          <rPr>
            <sz val="11"/>
            <color theme="1"/>
            <rFont val="Calibri"/>
            <scheme val="minor"/>
          </rPr>
          <t>======
ID#AAABtFUf8mc
tc={97DAE3EC-1398-4A19-8E40-2F16A037C857}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1" authorId="0" shapeId="0" xr:uid="{00000000-0006-0000-0500-000001000000}">
      <text>
        <r>
          <rPr>
            <sz val="11"/>
            <color theme="1"/>
            <rFont val="Calibri"/>
            <scheme val="minor"/>
          </rPr>
          <t>======
ID#AAABtFUf9lA
tc={AA634633-0786-48B0-8DF0-96C3A081BCFD}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h1k2EoLGLIOUyDgeu2iwJKpXjlHw=="/>
    </ext>
  </extL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600-00000D000000}">
      <text>
        <r>
          <rPr>
            <sz val="11"/>
            <color theme="1"/>
            <rFont val="Calibri"/>
            <scheme val="minor"/>
          </rPr>
          <t>======
ID#AAABtFUf9EU
tc={E9DE0ED8-20E4-4AE0-AF56-DE452CEA69FD}    (2025-10-21 13:17:31)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600-00001A000000}">
      <text>
        <r>
          <rPr>
            <sz val="11"/>
            <color theme="1"/>
            <rFont val="Calibri"/>
            <scheme val="minor"/>
          </rPr>
          <t>======
ID#AAABtFUf8y0
tc={FA2ABFA8-D743-4AC0-83CE-46AF548C62E6}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600-000026000000}">
      <text>
        <r>
          <rPr>
            <sz val="11"/>
            <color theme="1"/>
            <rFont val="Calibri"/>
            <scheme val="minor"/>
          </rPr>
          <t>======
ID#AAABtFUf8rI
tc={7649716A-22BF-491D-8F84-9E5EEC834BAD}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600-000017000000}">
      <text>
        <r>
          <rPr>
            <sz val="11"/>
            <color theme="1"/>
            <rFont val="Calibri"/>
            <scheme val="minor"/>
          </rPr>
          <t>======
ID#AAABtFUf81o
tc={8989520C-2D11-48BB-9248-C4698B42D852}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600-000033000000}">
      <text>
        <r>
          <rPr>
            <sz val="11"/>
            <color theme="1"/>
            <rFont val="Calibri"/>
            <scheme val="minor"/>
          </rPr>
          <t>======
ID#AAABtFUf8aI
tc={5AE059F8-D5C7-491D-AC78-FC990C39FDD8}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600-000028000000}">
      <text>
        <r>
          <rPr>
            <sz val="11"/>
            <color theme="1"/>
            <rFont val="Calibri"/>
            <scheme val="minor"/>
          </rPr>
          <t>======
ID#AAABtFUf8pc
tc={4A5D5EA1-B08C-4637-959D-640D0F4B4567}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600-000029000000}">
      <text>
        <r>
          <rPr>
            <sz val="11"/>
            <color theme="1"/>
            <rFont val="Calibri"/>
            <scheme val="minor"/>
          </rPr>
          <t>======
ID#AAABtFUf8ng
tc={2C7BF1B1-8496-4DA4-8D1E-87550A804205}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600-000022000000}">
      <text>
        <r>
          <rPr>
            <sz val="11"/>
            <color theme="1"/>
            <rFont val="Calibri"/>
            <scheme val="minor"/>
          </rPr>
          <t>======
ID#AAABtFUf8so
tc={D4ABAE37-F8F7-4756-8A7C-DD15A3323CEA}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600-000008000000}">
      <text>
        <r>
          <rPr>
            <sz val="11"/>
            <color theme="1"/>
            <rFont val="Calibri"/>
            <scheme val="minor"/>
          </rPr>
          <t>======
ID#AAABtFUf9H4
tc={6A16F911-232E-44BC-A035-7F49A8297545}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600-00001D000000}">
      <text>
        <r>
          <rPr>
            <sz val="11"/>
            <color theme="1"/>
            <rFont val="Calibri"/>
            <scheme val="minor"/>
          </rPr>
          <t>======
ID#AAABtFUf8vc
tc={3B7BF95D-BCE7-423E-8683-18B73643FC29}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600-000013000000}">
      <text>
        <r>
          <rPr>
            <sz val="11"/>
            <color theme="1"/>
            <rFont val="Calibri"/>
            <scheme val="minor"/>
          </rPr>
          <t>======
ID#AAABtFUf87k
tc={0A734DFA-86F1-4144-A01F-BE46416085F0}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600-000006000000}">
      <text>
        <r>
          <rPr>
            <sz val="11"/>
            <color theme="1"/>
            <rFont val="Calibri"/>
            <scheme val="minor"/>
          </rPr>
          <t>======
ID#AAABtFUf9Ig
tc={6B5B39C5-CF12-4231-A53A-E55CD4028AB7}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600-00001F000000}">
      <text>
        <r>
          <rPr>
            <sz val="11"/>
            <color theme="1"/>
            <rFont val="Calibri"/>
            <scheme val="minor"/>
          </rPr>
          <t>======
ID#AAABtFUf8uU
tc={30B55917-47CB-411F-8AD2-8FD1FEDF5549}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600-000005000000}">
      <text>
        <r>
          <rPr>
            <sz val="11"/>
            <color theme="1"/>
            <rFont val="Calibri"/>
            <scheme val="minor"/>
          </rPr>
          <t>======
ID#AAABtFUf9JA
tc={DE21FE47-1159-463E-963F-8D754D8684D0}    (2025-10-21 13:17:31)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600-00001B000000}">
      <text>
        <r>
          <rPr>
            <sz val="11"/>
            <color theme="1"/>
            <rFont val="Calibri"/>
            <scheme val="minor"/>
          </rPr>
          <t>======
ID#AAABtFUf8ww
tc={D3F786BD-73BD-4B70-B9E7-199D230C0144}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37" authorId="0" shapeId="0" xr:uid="{00000000-0006-0000-0600-000032000000}">
      <text>
        <r>
          <rPr>
            <sz val="11"/>
            <color theme="1"/>
            <rFont val="Calibri"/>
            <scheme val="minor"/>
          </rPr>
          <t>======
ID#AAABtFUf8eI
tc={395C4585-F72C-4CCD-AECD-779F3E81742B}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1" authorId="0" shapeId="0" xr:uid="{00000000-0006-0000-0600-000003000000}">
      <text>
        <r>
          <rPr>
            <sz val="11"/>
            <color theme="1"/>
            <rFont val="Calibri"/>
            <scheme val="minor"/>
          </rPr>
          <t>======
ID#AAABtFUf9kU
tc={BCA6799F-EF7E-4234-801B-DCA278156F3F}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5" authorId="0" shapeId="0" xr:uid="{00000000-0006-0000-0600-00001C000000}">
      <text>
        <r>
          <rPr>
            <sz val="11"/>
            <color theme="1"/>
            <rFont val="Calibri"/>
            <scheme val="minor"/>
          </rPr>
          <t>======
ID#AAABtFUf8vo
tc={27A7BBB7-1F1C-4884-B403-C32AE974CBF1}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2" authorId="0" shapeId="0" xr:uid="{00000000-0006-0000-0600-00002D000000}">
      <text>
        <r>
          <rPr>
            <sz val="11"/>
            <color theme="1"/>
            <rFont val="Calibri"/>
            <scheme val="minor"/>
          </rPr>
          <t>======
ID#AAABtFUf8lY
tc={CB2D1A7A-8427-4EB9-858B-E0E1436DE044}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2" authorId="0" shapeId="0" xr:uid="{00000000-0006-0000-0600-000031000000}">
      <text>
        <r>
          <rPr>
            <sz val="11"/>
            <color theme="1"/>
            <rFont val="Calibri"/>
            <scheme val="minor"/>
          </rPr>
          <t>======
ID#AAABtFUf8eY
tc={34E7CBF1-F7BF-495B-B9CD-990B8071A106}    (2025-10-21 13:17:29)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3" authorId="0" shapeId="0" xr:uid="{00000000-0006-0000-0600-000018000000}">
      <text>
        <r>
          <rPr>
            <sz val="11"/>
            <color theme="1"/>
            <rFont val="Calibri"/>
            <scheme val="minor"/>
          </rPr>
          <t>======
ID#AAABtFUf81k
tc={78F335ED-720D-4B5B-8ECD-BAA6A77396D2}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3" authorId="0" shapeId="0" xr:uid="{00000000-0006-0000-0600-000025000000}">
      <text>
        <r>
          <rPr>
            <sz val="11"/>
            <color theme="1"/>
            <rFont val="Calibri"/>
            <scheme val="minor"/>
          </rPr>
          <t>======
ID#AAABtFUf8r0
tc={7113D472-CA72-4925-A960-4EA7CD3CD4D6}    (2025-10-21 13:17:30)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3" authorId="0" shapeId="0" xr:uid="{00000000-0006-0000-0600-000024000000}">
      <text>
        <r>
          <rPr>
            <sz val="11"/>
            <color theme="1"/>
            <rFont val="Calibri"/>
            <scheme val="minor"/>
          </rPr>
          <t>======
ID#AAABtFUf8r8
tc={7C2EDEF0-0F3B-4973-BA1C-F9F9B38A2ADA}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57" authorId="0" shapeId="0" xr:uid="{00000000-0006-0000-0600-00002A000000}">
      <text>
        <r>
          <rPr>
            <sz val="11"/>
            <color theme="1"/>
            <rFont val="Calibri"/>
            <scheme val="minor"/>
          </rPr>
          <t>======
ID#AAABtFUf8nc
tc={4230AD94-A4D1-4C38-A56D-01D67CBD62A5}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0" authorId="0" shapeId="0" xr:uid="{00000000-0006-0000-0600-000015000000}">
      <text>
        <r>
          <rPr>
            <sz val="11"/>
            <color theme="1"/>
            <rFont val="Calibri"/>
            <scheme val="minor"/>
          </rPr>
          <t>======
ID#AAABtFUf858
tc={B1FAE546-DC4B-4CE8-9142-A40E7FCCF4DA}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3" authorId="0" shapeId="0" xr:uid="{00000000-0006-0000-0600-000030000000}">
      <text>
        <r>
          <rPr>
            <sz val="11"/>
            <color theme="1"/>
            <rFont val="Calibri"/>
            <scheme val="minor"/>
          </rPr>
          <t>======
ID#AAABtFUf8es
tc={E9CE7687-5AC1-4E7D-837E-90C5857E3351}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69" authorId="0" shapeId="0" xr:uid="{00000000-0006-0000-0600-00000E000000}">
      <text>
        <r>
          <rPr>
            <sz val="11"/>
            <color theme="1"/>
            <rFont val="Calibri"/>
            <scheme val="minor"/>
          </rPr>
          <t>======
ID#AAABtFUf9D4
tc={E490098A-7140-4EC2-B0DF-0CE38AD200F3}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1" authorId="0" shapeId="0" xr:uid="{00000000-0006-0000-0600-000007000000}">
      <text>
        <r>
          <rPr>
            <sz val="11"/>
            <color theme="1"/>
            <rFont val="Calibri"/>
            <scheme val="minor"/>
          </rPr>
          <t>======
ID#AAABtFUf9H8
tc={E419501D-E3DC-436B-AD9C-9836BC5E3CAA}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2" authorId="0" shapeId="0" xr:uid="{00000000-0006-0000-0600-00002E000000}">
      <text>
        <r>
          <rPr>
            <sz val="11"/>
            <color theme="1"/>
            <rFont val="Calibri"/>
            <scheme val="minor"/>
          </rPr>
          <t>======
ID#AAABtFUf8j0
tc={89A9DD99-CF73-4B9D-BD74-901BE14BA3B5}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3" authorId="0" shapeId="0" xr:uid="{00000000-0006-0000-0600-000020000000}">
      <text>
        <r>
          <rPr>
            <sz val="11"/>
            <color theme="1"/>
            <rFont val="Calibri"/>
            <scheme val="minor"/>
          </rPr>
          <t>======
ID#AAABtFUf8uA
tc={6920CC0B-A73B-4F9D-B3D2-F3E81A0C5388}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9" authorId="0" shapeId="0" xr:uid="{00000000-0006-0000-0600-00002F000000}">
      <text>
        <r>
          <rPr>
            <sz val="11"/>
            <color theme="1"/>
            <rFont val="Calibri"/>
            <scheme val="minor"/>
          </rPr>
          <t>======
ID#AAABtFUf8iA
tc={BE0DC036-D713-474C-817E-390DF0635538}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0" authorId="0" shapeId="0" xr:uid="{00000000-0006-0000-0600-000023000000}">
      <text>
        <r>
          <rPr>
            <sz val="11"/>
            <color theme="1"/>
            <rFont val="Calibri"/>
            <scheme val="minor"/>
          </rPr>
          <t>======
ID#AAABtFUf8sc
tc={35876E0F-A9A3-4F5D-9F24-1920B415BD0D}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1" authorId="0" shapeId="0" xr:uid="{00000000-0006-0000-0600-000012000000}">
      <text>
        <r>
          <rPr>
            <sz val="11"/>
            <color theme="1"/>
            <rFont val="Calibri"/>
            <scheme val="minor"/>
          </rPr>
          <t>======
ID#AAABtFUf88E
tc={699E8E40-4A59-4AF4-B5B6-1E16EC32A1E9}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2" authorId="0" shapeId="0" xr:uid="{00000000-0006-0000-0600-00002B000000}">
      <text>
        <r>
          <rPr>
            <sz val="11"/>
            <color theme="1"/>
            <rFont val="Calibri"/>
            <scheme val="minor"/>
          </rPr>
          <t>======
ID#AAABtFUf8mk
tc={B62B69D4-1C49-4096-92C2-C68A8234EFA5}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600-000009000000}">
      <text>
        <r>
          <rPr>
            <sz val="11"/>
            <color theme="1"/>
            <rFont val="Calibri"/>
            <scheme val="minor"/>
          </rPr>
          <t>======
ID#AAABtFUf9H0
tc={ACD0567B-81DE-43D3-B62A-AFC1DCC12C96}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5" authorId="0" shapeId="0" xr:uid="{00000000-0006-0000-0600-00002C000000}">
      <text>
        <r>
          <rPr>
            <sz val="11"/>
            <color theme="1"/>
            <rFont val="Calibri"/>
            <scheme val="minor"/>
          </rPr>
          <t>======
ID#AAABtFUf8ls
tc={2F341E4B-AA17-4920-8F9B-C1415E9C4254}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
======
ID#AAABtFUf8dI
tc={197F2C06-0848-47B1-9B3C-7894FCF33BB8}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5" authorId="0" shapeId="0" xr:uid="{00000000-0006-0000-0600-000014000000}">
      <text>
        <r>
          <rPr>
            <sz val="11"/>
            <color theme="1"/>
            <rFont val="Calibri"/>
            <scheme val="minor"/>
          </rPr>
          <t>======
ID#AAABtFUf86I
tc={07B26168-1699-4056-91D2-8F595D3F04F8}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C86" authorId="0" shapeId="0" xr:uid="{00000000-0006-0000-0600-000034000000}">
      <text>
        <r>
          <rPr>
            <sz val="11"/>
            <color theme="1"/>
            <rFont val="Calibri"/>
            <scheme val="minor"/>
          </rPr>
          <t>======
ID#AAABtFPdFBA
tc={4D987299-C8E1-42B6-AC3F-D46CF21D7B79}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87" authorId="0" shapeId="0" xr:uid="{00000000-0006-0000-0600-000019000000}">
      <text>
        <r>
          <rPr>
            <sz val="11"/>
            <color theme="1"/>
            <rFont val="Calibri"/>
            <scheme val="minor"/>
          </rPr>
          <t>======
ID#AAABtFUf80Q
tc={41C7FFEB-0B88-490B-9B9D-A0284468F76A}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1" authorId="0" shapeId="0" xr:uid="{00000000-0006-0000-0600-000004000000}">
      <text>
        <r>
          <rPr>
            <sz val="11"/>
            <color theme="1"/>
            <rFont val="Calibri"/>
            <scheme val="minor"/>
          </rPr>
          <t>======
ID#AAABtFUf9JU
tc={334C6DF3-089C-49C5-8F3D-D5E7B4AAEAAF}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6" authorId="0" shapeId="0" xr:uid="{00000000-0006-0000-0600-000027000000}">
      <text>
        <r>
          <rPr>
            <sz val="11"/>
            <color theme="1"/>
            <rFont val="Calibri"/>
            <scheme val="minor"/>
          </rPr>
          <t>======
ID#AAABtFUf8q4
tc={EA38B54D-376D-49C7-AADF-68057DB49722}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0" authorId="0" shapeId="0" xr:uid="{00000000-0006-0000-0600-00000C000000}">
      <text>
        <r>
          <rPr>
            <sz val="11"/>
            <color theme="1"/>
            <rFont val="Calibri"/>
            <scheme val="minor"/>
          </rPr>
          <t>======
ID#AAABtFUf9E8
tc={8775040C-1B9E-4846-8BB4-C1CFE2203D8F}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5" authorId="0" shapeId="0" xr:uid="{00000000-0006-0000-0600-00000A000000}">
      <text>
        <r>
          <rPr>
            <sz val="11"/>
            <color theme="1"/>
            <rFont val="Calibri"/>
            <scheme val="minor"/>
          </rPr>
          <t>======
ID#AAABtFUf9Gk
tc={CAC3BD13-8721-4DD2-AC3D-0CFC209E5652}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08" authorId="0" shapeId="0" xr:uid="{00000000-0006-0000-0600-000021000000}">
      <text>
        <r>
          <rPr>
            <sz val="11"/>
            <color theme="1"/>
            <rFont val="Calibri"/>
            <scheme val="minor"/>
          </rPr>
          <t>======
ID#AAABtFUf8to
tc={261A3092-8FE1-4014-92CE-7ED6ADA94970}    (2025-10-21 13:17:30)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08" authorId="0" shapeId="0" xr:uid="{00000000-0006-0000-0600-000001000000}">
      <text>
        <r>
          <rPr>
            <sz val="11"/>
            <color theme="1"/>
            <rFont val="Calibri"/>
            <scheme val="minor"/>
          </rPr>
          <t>======
ID#AAABtFUf9mE
tc={B555FC81-2BAF-4E0F-8778-ACB04B7AA547}    (2025-10-21 13:17:31)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09" authorId="0" shapeId="0" xr:uid="{00000000-0006-0000-0600-000016000000}">
      <text>
        <r>
          <rPr>
            <sz val="11"/>
            <color theme="1"/>
            <rFont val="Calibri"/>
            <scheme val="minor"/>
          </rPr>
          <t>======
ID#AAABtFUf85g
tc={548D7CFC-44AA-4696-85DD-0CDE65F76CD7}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09" authorId="0" shapeId="0" xr:uid="{00000000-0006-0000-0600-00001E000000}">
      <text>
        <r>
          <rPr>
            <sz val="11"/>
            <color theme="1"/>
            <rFont val="Calibri"/>
            <scheme val="minor"/>
          </rPr>
          <t>======
ID#AAABtFUf8u0
tc={1AC9BA27-12B6-4861-8EED-E7DFF014FD52}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0" authorId="0" shapeId="0" xr:uid="{00000000-0006-0000-0600-000011000000}">
      <text>
        <r>
          <rPr>
            <sz val="11"/>
            <color theme="1"/>
            <rFont val="Calibri"/>
            <scheme val="minor"/>
          </rPr>
          <t>======
ID#AAABtFUf9AA
tc={9D7426FF-C640-4F5C-BB05-67273DBC58D7}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0" authorId="0" shapeId="0" xr:uid="{00000000-0006-0000-0600-000010000000}">
      <text>
        <r>
          <rPr>
            <sz val="11"/>
            <color theme="1"/>
            <rFont val="Calibri"/>
            <scheme val="minor"/>
          </rPr>
          <t>======
ID#AAABtFUf9Aw
tc={199E97F2-6C21-4B0D-B3BA-A8A0046655C5}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4" authorId="0" shapeId="0" xr:uid="{00000000-0006-0000-0600-00000F000000}">
      <text>
        <r>
          <rPr>
            <sz val="11"/>
            <color theme="1"/>
            <rFont val="Calibri"/>
            <scheme val="minor"/>
          </rPr>
          <t>======
ID#AAABtFUf9CE
tc={50543DE5-D3D7-4FD9-9D47-5530FAC20490}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17" authorId="0" shapeId="0" xr:uid="{00000000-0006-0000-0600-000002000000}">
      <text>
        <r>
          <rPr>
            <sz val="11"/>
            <color theme="1"/>
            <rFont val="Calibri"/>
            <scheme val="minor"/>
          </rPr>
          <t>======
ID#AAABtFUf9kk
tc={FE76E47A-CEDA-44C0-9026-3D837785CED1}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0" authorId="0" shapeId="0" xr:uid="{00000000-0006-0000-0600-00000B000000}">
      <text>
        <r>
          <rPr>
            <sz val="11"/>
            <color theme="1"/>
            <rFont val="Calibri"/>
            <scheme val="minor"/>
          </rPr>
          <t>======
ID#AAABtFUf9GQ
tc={37F50323-117A-452E-B79E-241FD076950E}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g1pPK1ZmB02pH3p3Jd9HQBVhzSLQ=="/>
    </ext>
  </extL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700-00001A000000}">
      <text>
        <r>
          <rPr>
            <sz val="11"/>
            <color theme="1"/>
            <rFont val="Calibri"/>
            <scheme val="minor"/>
          </rPr>
          <t>======
ID#AAABtFUf8yE
tc={D4479529-A180-4070-BA5E-C0AAF30FB780}    (2025-10-21 13:17:30)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700-00002A000000}">
      <text>
        <r>
          <rPr>
            <sz val="11"/>
            <color theme="1"/>
            <rFont val="Calibri"/>
            <scheme val="minor"/>
          </rPr>
          <t>======
ID#AAABtFUf8hg
tc={E8A658C7-DC3F-4E9D-A885-B061D09F4754}    (2025-10-21 13:17:29)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700-00001E000000}">
      <text>
        <r>
          <rPr>
            <sz val="11"/>
            <color theme="1"/>
            <rFont val="Calibri"/>
            <scheme val="minor"/>
          </rPr>
          <t>======
ID#AAABtFUf8xU
tc={5D754574-ECAC-422F-B64C-15694E7D93CF}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700-000029000000}">
      <text>
        <r>
          <rPr>
            <sz val="11"/>
            <color theme="1"/>
            <rFont val="Calibri"/>
            <scheme val="minor"/>
          </rPr>
          <t>======
ID#AAABtFUf8lM
tc={6CC355D7-C2D5-4909-BD63-A11A4147B9CD}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700-00002B000000}">
      <text>
        <r>
          <rPr>
            <sz val="11"/>
            <color theme="1"/>
            <rFont val="Calibri"/>
            <scheme val="minor"/>
          </rPr>
          <t>======
ID#AAABtFUf8hQ
tc={5524C6CC-6B24-4163-BB6F-4787E9177A0C}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700-000015000000}">
      <text>
        <r>
          <rPr>
            <sz val="11"/>
            <color theme="1"/>
            <rFont val="Calibri"/>
            <scheme val="minor"/>
          </rPr>
          <t>======
ID#AAABtFUf824
tc={C1E56CE8-5752-41A6-84EF-018F87864C03}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700-000007000000}">
      <text>
        <r>
          <rPr>
            <sz val="11"/>
            <color theme="1"/>
            <rFont val="Calibri"/>
            <scheme val="minor"/>
          </rPr>
          <t>======
ID#AAABtFUf9D8
tc={AE29FC16-0F5E-487A-8B4A-02735C68D971}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700-000031000000}">
      <text>
        <r>
          <rPr>
            <sz val="11"/>
            <color theme="1"/>
            <rFont val="Calibri"/>
            <scheme val="minor"/>
          </rPr>
          <t>======
ID#AAABtFUf8ak
tc={A7D31CBD-847C-4C75-8668-45431B22156D}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700-000006000000}">
      <text>
        <r>
          <rPr>
            <sz val="11"/>
            <color theme="1"/>
            <rFont val="Calibri"/>
            <scheme val="minor"/>
          </rPr>
          <t>======
ID#AAABtFUf9Ew
tc={6CFCB112-56A4-48FC-9863-C6B8F9D8AE57}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700-000026000000}">
      <text>
        <r>
          <rPr>
            <sz val="11"/>
            <color theme="1"/>
            <rFont val="Calibri"/>
            <scheme val="minor"/>
          </rPr>
          <t>======
ID#AAABtFUf8o8
tc={CD370FAA-91EB-4B66-9767-60365847C36F}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700-000011000000}">
      <text>
        <r>
          <rPr>
            <sz val="11"/>
            <color theme="1"/>
            <rFont val="Calibri"/>
            <scheme val="minor"/>
          </rPr>
          <t>======
ID#AAABtFUf86g
tc={77D8797C-8809-4A4A-A3F5-B6811C03662C}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700-00002C000000}">
      <text>
        <r>
          <rPr>
            <sz val="11"/>
            <color theme="1"/>
            <rFont val="Calibri"/>
            <scheme val="minor"/>
          </rPr>
          <t>======
ID#AAABtFUf8hM
tc={0FC27570-C89A-4299-8961-1E240E48E02F}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700-000020000000}">
      <text>
        <r>
          <rPr>
            <sz val="11"/>
            <color theme="1"/>
            <rFont val="Calibri"/>
            <scheme val="minor"/>
          </rPr>
          <t>======
ID#AAABtFUf8wI
tc={E90CFC08-6480-424C-8905-4F86514448C5}    (2025-10-21 13:17:30)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700-000002000000}">
      <text>
        <r>
          <rPr>
            <sz val="11"/>
            <color theme="1"/>
            <rFont val="Calibri"/>
            <scheme val="minor"/>
          </rPr>
          <t>======
ID#AAABtFUf9I0
tc={5BE3CA1F-4119-4178-8C73-11FF868F8839}    (2025-10-21 13:17:31)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700-000019000000}">
      <text>
        <r>
          <rPr>
            <sz val="11"/>
            <color theme="1"/>
            <rFont val="Calibri"/>
            <scheme val="minor"/>
          </rPr>
          <t>======
ID#AAABtFUf8yM
tc={FB6C118A-040D-446C-857C-0383AE23AD1B}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2" authorId="0" shapeId="0" xr:uid="{00000000-0006-0000-0700-000017000000}">
      <text>
        <r>
          <rPr>
            <sz val="11"/>
            <color theme="1"/>
            <rFont val="Calibri"/>
            <scheme val="minor"/>
          </rPr>
          <t>======
ID#AAABtFUf80M
tc={12EAA85F-DD47-4083-9B3B-CF1FB98AC0EC}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6" authorId="0" shapeId="0" xr:uid="{00000000-0006-0000-0700-000028000000}">
      <text>
        <r>
          <rPr>
            <sz val="11"/>
            <color theme="1"/>
            <rFont val="Calibri"/>
            <scheme val="minor"/>
          </rPr>
          <t>======
ID#AAABtFUf8mA
tc={80D53582-6CC6-4670-A893-135264156A87}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52" authorId="0" shapeId="0" xr:uid="{00000000-0006-0000-0700-000004000000}">
      <text>
        <r>
          <rPr>
            <sz val="11"/>
            <color theme="1"/>
            <rFont val="Calibri"/>
            <scheme val="minor"/>
          </rPr>
          <t>======
ID#AAABtFUf9Gg
tc={18A5BBBC-252B-4974-AE26-21F24251B8A9}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9" authorId="0" shapeId="0" xr:uid="{00000000-0006-0000-0700-000003000000}">
      <text>
        <r>
          <rPr>
            <sz val="11"/>
            <color theme="1"/>
            <rFont val="Calibri"/>
            <scheme val="minor"/>
          </rPr>
          <t>======
ID#AAABtFUf9G4
tc={15446473-68C1-44E1-BB24-89C8AA32D92A}    (2025-10-21 13:17:31)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9" authorId="0" shapeId="0" xr:uid="{00000000-0006-0000-0700-000005000000}">
      <text>
        <r>
          <rPr>
            <sz val="11"/>
            <color theme="1"/>
            <rFont val="Calibri"/>
            <scheme val="minor"/>
          </rPr>
          <t>======
ID#AAABtFUf9FU
tc={0B6A9A80-55BE-4AE1-BF31-BFD6F45F1755}    (2025-10-21 13:17:31)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60" authorId="0" shapeId="0" xr:uid="{00000000-0006-0000-0700-00002F000000}">
      <text>
        <r>
          <rPr>
            <sz val="11"/>
            <color theme="1"/>
            <rFont val="Calibri"/>
            <scheme val="minor"/>
          </rPr>
          <t>======
ID#AAABtFUf8dU
tc={9C220B2D-61EF-4FF3-91D6-89AA6EF6634B}    (2025-10-21 13:17:29)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60" authorId="0" shapeId="0" xr:uid="{00000000-0006-0000-0700-00001D000000}">
      <text>
        <r>
          <rPr>
            <sz val="11"/>
            <color theme="1"/>
            <rFont val="Calibri"/>
            <scheme val="minor"/>
          </rPr>
          <t>======
ID#AAABtFUf8xk
tc={906FD85C-B225-4201-BBFD-F182F238A8C4}    (2025-10-21 13:17:30)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60" authorId="0" shapeId="0" xr:uid="{00000000-0006-0000-0700-000012000000}">
      <text>
        <r>
          <rPr>
            <sz val="11"/>
            <color theme="1"/>
            <rFont val="Calibri"/>
            <scheme val="minor"/>
          </rPr>
          <t>======
ID#AAABtFUf85k
tc={2402EEBA-4E0B-475C-9252-210FECEB754C}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4" authorId="0" shapeId="0" xr:uid="{00000000-0006-0000-0700-000010000000}">
      <text>
        <r>
          <rPr>
            <sz val="11"/>
            <color theme="1"/>
            <rFont val="Calibri"/>
            <scheme val="minor"/>
          </rPr>
          <t>======
ID#AAABtFUf87o
tc={CF5388E1-C604-43D3-A5F5-E049CBE76B14}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7" authorId="0" shapeId="0" xr:uid="{00000000-0006-0000-0700-000021000000}">
      <text>
        <r>
          <rPr>
            <sz val="11"/>
            <color theme="1"/>
            <rFont val="Calibri"/>
            <scheme val="minor"/>
          </rPr>
          <t>======
ID#AAABtFUf8qw
tc={6AA96F2A-9CFF-45C8-BDA0-1A6673BEDD35}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70" authorId="0" shapeId="0" xr:uid="{00000000-0006-0000-0700-00001B000000}">
      <text>
        <r>
          <rPr>
            <sz val="11"/>
            <color theme="1"/>
            <rFont val="Calibri"/>
            <scheme val="minor"/>
          </rPr>
          <t>======
ID#AAABtFUf8x8
tc={CF67576B-5BF2-44AE-971D-6EB0530B113B}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6" authorId="0" shapeId="0" xr:uid="{00000000-0006-0000-0700-00000E000000}">
      <text>
        <r>
          <rPr>
            <sz val="11"/>
            <color theme="1"/>
            <rFont val="Calibri"/>
            <scheme val="minor"/>
          </rPr>
          <t>======
ID#AAABtFUf88g
tc={BF5B5C51-77DD-4C44-82EB-82C2FCD726C8}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8" authorId="0" shapeId="0" xr:uid="{00000000-0006-0000-0700-000009000000}">
      <text>
        <r>
          <rPr>
            <sz val="11"/>
            <color theme="1"/>
            <rFont val="Calibri"/>
            <scheme val="minor"/>
          </rPr>
          <t>======
ID#AAABtFUf9B8
tc={89D20BED-331A-4D21-9739-D3BC0F6A3139}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9" authorId="0" shapeId="0" xr:uid="{00000000-0006-0000-0700-000013000000}">
      <text>
        <r>
          <rPr>
            <sz val="11"/>
            <color theme="1"/>
            <rFont val="Calibri"/>
            <scheme val="minor"/>
          </rPr>
          <t>======
ID#AAABtFUf85c
tc={B0C5150E-9F45-41A9-A052-55E5C04946DE}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0" authorId="0" shapeId="0" xr:uid="{00000000-0006-0000-0700-000024000000}">
      <text>
        <r>
          <rPr>
            <sz val="11"/>
            <color theme="1"/>
            <rFont val="Calibri"/>
            <scheme val="minor"/>
          </rPr>
          <t>======
ID#AAABtFUf8po
tc={BA5CA6BA-9F9E-420F-8925-3E8C2F47865D}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4" authorId="0" shapeId="0" xr:uid="{00000000-0006-0000-0700-00000B000000}">
      <text>
        <r>
          <rPr>
            <sz val="11"/>
            <color theme="1"/>
            <rFont val="Calibri"/>
            <scheme val="minor"/>
          </rPr>
          <t>======
ID#AAABtFUf8-k
tc={D1797BD1-BD77-4E23-9056-E549FAE636EF}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5" authorId="0" shapeId="0" xr:uid="{00000000-0006-0000-0700-000014000000}">
      <text>
        <r>
          <rPr>
            <sz val="11"/>
            <color theme="1"/>
            <rFont val="Calibri"/>
            <scheme val="minor"/>
          </rPr>
          <t>======
ID#AAABtFUf84U
tc={83F5E635-03D9-451F-AB8F-4F9533146445}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6" authorId="0" shapeId="0" xr:uid="{00000000-0006-0000-0700-000018000000}">
      <text>
        <r>
          <rPr>
            <sz val="11"/>
            <color theme="1"/>
            <rFont val="Calibri"/>
            <scheme val="minor"/>
          </rPr>
          <t>======
ID#AAABtFUf8ys
tc={60BC85FD-F572-45C4-9D93-46A891BCB0CD}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7" authorId="0" shapeId="0" xr:uid="{00000000-0006-0000-0700-00000C000000}">
      <text>
        <r>
          <rPr>
            <sz val="11"/>
            <color theme="1"/>
            <rFont val="Calibri"/>
            <scheme val="minor"/>
          </rPr>
          <t>======
ID#AAABtFUf89s
tc={A2ED37C9-21FA-43BD-AAB9-70991B969C8E}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8" authorId="0" shapeId="0" xr:uid="{00000000-0006-0000-0700-00000F000000}">
      <text>
        <r>
          <rPr>
            <sz val="11"/>
            <color theme="1"/>
            <rFont val="Calibri"/>
            <scheme val="minor"/>
          </rPr>
          <t>======
ID#AAABtFUf87s
tc={FD7584A6-EBF4-4383-9840-892AEE7B2CFE}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90" authorId="0" shapeId="0" xr:uid="{00000000-0006-0000-0700-00001C000000}">
      <text>
        <r>
          <rPr>
            <sz val="11"/>
            <color theme="1"/>
            <rFont val="Calibri"/>
            <scheme val="minor"/>
          </rPr>
          <t>======
ID#AAABtFUf8x4
tc={A8E66051-C1F8-4DF6-85C7-DC6D6B97F3AD}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90" authorId="0" shapeId="0" xr:uid="{00000000-0006-0000-0700-00000D000000}">
      <text>
        <r>
          <rPr>
            <sz val="11"/>
            <color theme="1"/>
            <rFont val="Calibri"/>
            <scheme val="minor"/>
          </rPr>
          <t>======
ID#AAABtFUf89M
tc={F1263FE0-A994-4B40-9ADE-90824B1FDA12}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91" authorId="0" shapeId="0" xr:uid="{00000000-0006-0000-0700-000008000000}">
      <text>
        <r>
          <rPr>
            <sz val="11"/>
            <color theme="1"/>
            <rFont val="Calibri"/>
            <scheme val="minor"/>
          </rPr>
          <t>======
ID#AAABtFUf9Dk
tc={2F573423-8FD0-496E-9CCC-26DAFA15DA47}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91" authorId="0" shapeId="0" xr:uid="{00000000-0006-0000-0700-000025000000}">
      <text>
        <r>
          <rPr>
            <sz val="11"/>
            <color theme="1"/>
            <rFont val="Calibri"/>
            <scheme val="minor"/>
          </rPr>
          <t>======
ID#AAABtFUf8pk
tc={0B97BB9F-BBFC-4D52-8645-7562F3EDAA74}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92" authorId="0" shapeId="0" xr:uid="{00000000-0006-0000-0700-000032000000}">
      <text>
        <r>
          <rPr>
            <sz val="11"/>
            <color theme="1"/>
            <rFont val="Calibri"/>
            <scheme val="minor"/>
          </rPr>
          <t>======
ID#AAABtFUf8ag
tc={00B084BD-73B6-43AD-B88B-A9917ECEC702}    (2025-10-21 13:17:29)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6" authorId="0" shapeId="0" xr:uid="{00000000-0006-0000-0700-000027000000}">
      <text>
        <r>
          <rPr>
            <sz val="11"/>
            <color theme="1"/>
            <rFont val="Calibri"/>
            <scheme val="minor"/>
          </rPr>
          <t>======
ID#AAABtFUf8oM
tc={2F3BC915-9237-48D3-B865-D51D3F76505F}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1" authorId="0" shapeId="0" xr:uid="{00000000-0006-0000-0700-000033000000}">
      <text>
        <r>
          <rPr>
            <sz val="11"/>
            <color theme="1"/>
            <rFont val="Calibri"/>
            <scheme val="minor"/>
          </rPr>
          <t>======
ID#AAABtFPcOuQ
tc={9A093E97-02B9-405B-A158-F0C894BAA3A0}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9" authorId="0" shapeId="0" xr:uid="{00000000-0006-0000-0700-000016000000}">
      <text>
        <r>
          <rPr>
            <sz val="11"/>
            <color theme="1"/>
            <rFont val="Calibri"/>
            <scheme val="minor"/>
          </rPr>
          <t>======
ID#AAABtFUf82A
tc={5C745B36-B30C-4CBF-939B-F67DC227A786}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14" authorId="0" shapeId="0" xr:uid="{00000000-0006-0000-0700-000034000000}">
      <text>
        <r>
          <rPr>
            <sz val="11"/>
            <color theme="1"/>
            <rFont val="Calibri"/>
            <scheme val="minor"/>
          </rPr>
          <t>======
ID#AAABtFPcOuI
tc={431D1BE5-DC5A-4EBC-A5CC-3E14C2D03D45}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17" authorId="0" shapeId="0" xr:uid="{00000000-0006-0000-0700-000001000000}">
      <text>
        <r>
          <rPr>
            <sz val="11"/>
            <color theme="1"/>
            <rFont val="Calibri"/>
            <scheme val="minor"/>
          </rPr>
          <t>======
ID#AAABtFUf9mM
tc={1890FDAC-4759-4462-9272-9E742D4C5C4C}    (2025-10-21 13:17:31)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17" authorId="0" shapeId="0" xr:uid="{00000000-0006-0000-0700-000023000000}">
      <text>
        <r>
          <rPr>
            <sz val="11"/>
            <color theme="1"/>
            <rFont val="Calibri"/>
            <scheme val="minor"/>
          </rPr>
          <t>======
ID#AAABtFUf8qM
tc={20E3A310-2D0E-4FB3-B7AA-9A0B7C384E63}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8" authorId="0" shapeId="0" xr:uid="{00000000-0006-0000-0700-00000A000000}">
      <text>
        <r>
          <rPr>
            <sz val="11"/>
            <color theme="1"/>
            <rFont val="Calibri"/>
            <scheme val="minor"/>
          </rPr>
          <t>======
ID#AAABtFUf9Bw
tc={33D0029E-C6D5-449C-8B87-2AD9B7E7A406}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8" authorId="0" shapeId="0" xr:uid="{00000000-0006-0000-0700-00001F000000}">
      <text>
        <r>
          <rPr>
            <sz val="11"/>
            <color theme="1"/>
            <rFont val="Calibri"/>
            <scheme val="minor"/>
          </rPr>
          <t>======
ID#AAABtFUf8w8
tc={37165249-C46A-4ADE-9EB1-1F73641B7001}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9" authorId="0" shapeId="0" xr:uid="{00000000-0006-0000-0700-00002D000000}">
      <text>
        <r>
          <rPr>
            <sz val="11"/>
            <color theme="1"/>
            <rFont val="Calibri"/>
            <scheme val="minor"/>
          </rPr>
          <t>======
ID#AAABtFUf8g0
tc={9A5C1D94-FC7E-4BD2-AF34-E927D1DC7930}    (2025-10-21 13:17:29)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9" authorId="0" shapeId="0" xr:uid="{00000000-0006-0000-0700-000022000000}">
      <text>
        <r>
          <rPr>
            <sz val="11"/>
            <color theme="1"/>
            <rFont val="Calibri"/>
            <scheme val="minor"/>
          </rPr>
          <t>======
ID#AAABtFUf8qc
tc={2C31EDE7-B172-4D6A-B0AD-63DC8015A759}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23" authorId="0" shapeId="0" xr:uid="{00000000-0006-0000-0700-000035000000}">
      <text>
        <r>
          <rPr>
            <sz val="11"/>
            <color theme="1"/>
            <rFont val="Calibri"/>
            <scheme val="minor"/>
          </rPr>
          <t>======
ID#AAABtFPcOt0
tc={D18B0384-19E0-4C21-9EED-D7434D6BB4C7}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6" authorId="0" shapeId="0" xr:uid="{00000000-0006-0000-0700-00002E000000}">
      <text>
        <r>
          <rPr>
            <sz val="11"/>
            <color theme="1"/>
            <rFont val="Calibri"/>
            <scheme val="minor"/>
          </rPr>
          <t>======
ID#AAABtFUf8e0
tc={81A71FFD-3912-4727-AA77-508C10F32A66}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9" authorId="0" shapeId="0" xr:uid="{00000000-0006-0000-0700-000030000000}">
      <text>
        <r>
          <rPr>
            <sz val="11"/>
            <color theme="1"/>
            <rFont val="Calibri"/>
            <scheme val="minor"/>
          </rPr>
          <t>======
ID#AAABtFUf8dA
tc={9728D513-9969-42FA-BF6F-67DDA93F3EFB}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gTwegw14S5zXa+6cotW3UzWQuTvw=="/>
    </ext>
  </extL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800-000025000000}">
      <text>
        <r>
          <rPr>
            <sz val="11"/>
            <color theme="1"/>
            <rFont val="Calibri"/>
            <scheme val="minor"/>
          </rPr>
          <t>======
ID#AAABtFUf8qE
tc={F328C628-7DB1-4564-880A-AD9CB737A642}    (2025-10-21 13:17:30)
[Lõimkommentaar]
Teie Exceli versioon võimaldab teil seda lõimkommentaari lugeda, ent kõik sellesse tehtud muudatused eemaldatakse, kui fail avatakse Exceli uuemas versioonis. Lisateavet leiate siit: https://go.microsoft.com/fwlink/?linkid=870924.
Kommentaar:
    C ja D on osa tegevusaruandest</t>
        </r>
      </text>
    </comment>
    <comment ref="B5" authorId="0" shapeId="0" xr:uid="{00000000-0006-0000-0800-000012000000}">
      <text>
        <r>
          <rPr>
            <sz val="11"/>
            <color theme="1"/>
            <rFont val="Calibri"/>
            <scheme val="minor"/>
          </rPr>
          <t>======
ID#AAABtFUf8-o
tc={46FF7CE3-E4C9-4E7A-BB6D-7718814C62D2}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 authorId="0" shapeId="0" xr:uid="{00000000-0006-0000-0800-000018000000}">
      <text>
        <r>
          <rPr>
            <sz val="11"/>
            <color theme="1"/>
            <rFont val="Calibri"/>
            <scheme val="minor"/>
          </rPr>
          <t>======
ID#AAABtFUf80w
tc={88A686F1-3812-4476-9B09-1287F4AD9E74}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 authorId="0" shapeId="0" xr:uid="{00000000-0006-0000-0800-000007000000}">
      <text>
        <r>
          <rPr>
            <sz val="11"/>
            <color theme="1"/>
            <rFont val="Calibri"/>
            <scheme val="minor"/>
          </rPr>
          <t>======
ID#AAABtFUf9JM
tc={99CC5F7B-92DB-41EC-BFF3-C52FC2BD4473}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9" authorId="0" shapeId="0" xr:uid="{00000000-0006-0000-0800-000010000000}">
      <text>
        <r>
          <rPr>
            <sz val="11"/>
            <color theme="1"/>
            <rFont val="Calibri"/>
            <scheme val="minor"/>
          </rPr>
          <t>======
ID#AAABtFUf9Ag
tc={8BDA4C7E-471F-4336-93F7-22F69794DF32}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10" authorId="0" shapeId="0" xr:uid="{00000000-0006-0000-0800-000034000000}">
      <text>
        <r>
          <rPr>
            <sz val="11"/>
            <color theme="1"/>
            <rFont val="Calibri"/>
            <scheme val="minor"/>
          </rPr>
          <t>======
ID#AAABtFUf8gQ
tc={18D83B06-655F-4003-BA52-DFA40CAAB712}    (2025-10-21 13:17:29)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B19" authorId="0" shapeId="0" xr:uid="{00000000-0006-0000-0800-000005000000}">
      <text>
        <r>
          <rPr>
            <sz val="11"/>
            <color theme="1"/>
            <rFont val="Calibri"/>
            <scheme val="minor"/>
          </rPr>
          <t>======
ID#AAABtFUf9l4
tc={6C29AFB0-081C-47AE-84C2-8CE98355734E}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19" authorId="0" shapeId="0" xr:uid="{00000000-0006-0000-0800-00002F000000}">
      <text>
        <r>
          <rPr>
            <sz val="11"/>
            <color theme="1"/>
            <rFont val="Calibri"/>
            <scheme val="minor"/>
          </rPr>
          <t>======
ID#AAABtFUf8kY
tc={59EC6F2E-C5A8-4759-A3E6-2B1B723EDA96}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20" authorId="0" shapeId="0" xr:uid="{00000000-0006-0000-0800-000011000000}">
      <text>
        <r>
          <rPr>
            <sz val="11"/>
            <color theme="1"/>
            <rFont val="Calibri"/>
            <scheme val="minor"/>
          </rPr>
          <t>======
ID#AAABtFUf8_g
tc={E2F0218C-7EF0-4185-8249-9ABB300908AB}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20" authorId="0" shapeId="0" xr:uid="{00000000-0006-0000-0800-00000F000000}">
      <text>
        <r>
          <rPr>
            <sz val="11"/>
            <color theme="1"/>
            <rFont val="Calibri"/>
            <scheme val="minor"/>
          </rPr>
          <t>======
ID#AAABtFUf9Bk
tc={CE4C9046-4DC3-4A83-A233-6239C8186849}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21" authorId="0" shapeId="0" xr:uid="{00000000-0006-0000-0800-000013000000}">
      <text>
        <r>
          <rPr>
            <sz val="11"/>
            <color theme="1"/>
            <rFont val="Calibri"/>
            <scheme val="minor"/>
          </rPr>
          <t>======
ID#AAABtFUf880
tc={9D759D31-AD74-499F-B899-0DA7FC76A40E}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25" authorId="0" shapeId="0" xr:uid="{00000000-0006-0000-0800-000020000000}">
      <text>
        <r>
          <rPr>
            <sz val="11"/>
            <color theme="1"/>
            <rFont val="Calibri"/>
            <scheme val="minor"/>
          </rPr>
          <t>======
ID#AAABtFUf8wY
tc={114ACAFB-6AE1-48F0-891C-A638512352F7}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25" authorId="0" shapeId="0" xr:uid="{00000000-0006-0000-0800-00000C000000}">
      <text>
        <r>
          <rPr>
            <sz val="11"/>
            <color theme="1"/>
            <rFont val="Calibri"/>
            <scheme val="minor"/>
          </rPr>
          <t>======
ID#AAABtFUf9Ds
tc={CAD8F172-11F3-4E33-A089-6C229148A0E3}    (2025-10-21 13:17:31)
[Lõimkommentaar]
Teie Exceli versioon võimaldab teil seda lõimkommentaari lugeda, ent kõik sellesse tehtud muudatused eemaldatakse, kui fail avatakse Exceli uuemas versioonis. Lisateavet leiate siit: https://go.microsoft.com/fwlink/?linkid=870924.
Kommentaar:
    Prognoosida VKEde ja füüsiliste isikute nõustamisarv või nende proportsioon.</t>
        </r>
      </text>
    </comment>
    <comment ref="E25" authorId="0" shapeId="0" xr:uid="{00000000-0006-0000-0800-00002A000000}">
      <text>
        <r>
          <rPr>
            <sz val="11"/>
            <color theme="1"/>
            <rFont val="Calibri"/>
            <scheme val="minor"/>
          </rPr>
          <t>======
ID#AAABtFUf8mY
tc={05696805-CFA2-4BC5-8A0A-21716C0D68DC}    (2025-10-21 13:17:30)
[Lõimkommentaar]
Teie Exceli versioon võimaldab teil seda lõimkommentaari lugeda, ent kõik sellesse tehtud muudatused eemaldatakse, kui fail avatakse Exceli uuemas versioonis. Lisateavet leiate siit: https://go.microsoft.com/fwlink/?linkid=870924.
Kommentaar:
    Lisada VKEde ja füüsiliste isikute nõustamisarv või nende proportsioon. Kas soovitud muutus saavutati?</t>
        </r>
      </text>
    </comment>
    <comment ref="C34" authorId="0" shapeId="0" xr:uid="{00000000-0006-0000-0800-000006000000}">
      <text>
        <r>
          <rPr>
            <sz val="11"/>
            <color theme="1"/>
            <rFont val="Calibri"/>
            <scheme val="minor"/>
          </rPr>
          <t>======
ID#AAABtFUf9lU
tc={9B2BD753-0C56-42B8-A3E8-C962482DF20B}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0" authorId="0" shapeId="0" xr:uid="{00000000-0006-0000-0800-000023000000}">
      <text>
        <r>
          <rPr>
            <sz val="11"/>
            <color theme="1"/>
            <rFont val="Calibri"/>
            <scheme val="minor"/>
          </rPr>
          <t>======
ID#AAABtFUf8qo
tc={FE2963C0-D519-4AAB-834D-5B8908C3512F}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46" authorId="0" shapeId="0" xr:uid="{00000000-0006-0000-0800-000024000000}">
      <text>
        <r>
          <rPr>
            <sz val="11"/>
            <color theme="1"/>
            <rFont val="Calibri"/>
            <scheme val="minor"/>
          </rPr>
          <t>======
ID#AAABtFUf8qg
tc={A97AD04B-45DC-46EF-A4D2-BB1D52B2B7B8}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50" authorId="0" shapeId="0" xr:uid="{00000000-0006-0000-0800-00001F000000}">
      <text>
        <r>
          <rPr>
            <sz val="11"/>
            <color theme="1"/>
            <rFont val="Calibri"/>
            <scheme val="minor"/>
          </rPr>
          <t>======
ID#AAABtFUf8xM
tc={58CA709A-249D-412A-A6A5-B348274A8AD3}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57" authorId="0" shapeId="0" xr:uid="{00000000-0006-0000-0800-000030000000}">
      <text>
        <r>
          <rPr>
            <sz val="11"/>
            <color theme="1"/>
            <rFont val="Calibri"/>
            <scheme val="minor"/>
          </rPr>
          <t>======
ID#AAABtFUf8jM
tc={0407E248-CE77-418A-85A7-CB766310EEF7}    (2025-10-21 13:17:29)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57" authorId="0" shapeId="0" xr:uid="{00000000-0006-0000-0800-000009000000}">
      <text>
        <r>
          <rPr>
            <sz val="11"/>
            <color theme="1"/>
            <rFont val="Calibri"/>
            <scheme val="minor"/>
          </rPr>
          <t>======
ID#AAABtFUf9HM
tc={8B37B988-000D-4B10-946B-08CB488F2F88}    (2025-10-21 13:17:31)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58" authorId="0" shapeId="0" xr:uid="{00000000-0006-0000-0800-00001B000000}">
      <text>
        <r>
          <rPr>
            <sz val="11"/>
            <color theme="1"/>
            <rFont val="Calibri"/>
            <scheme val="minor"/>
          </rPr>
          <t>======
ID#AAABtFUf8yw
tc={C1E6EB1A-EC3C-4518-B87C-2C73FA977467}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D58" authorId="0" shapeId="0" xr:uid="{00000000-0006-0000-0800-00001E000000}">
      <text>
        <r>
          <rPr>
            <sz val="11"/>
            <color theme="1"/>
            <rFont val="Calibri"/>
            <scheme val="minor"/>
          </rPr>
          <t>======
ID#AAABtFUf8xo
tc={6DD0CA0B-50A8-4EEF-A6FC-FB06E8334EEA}    (2025-10-21 13:17:30)
[Lõimkommentaar]
Teie Exceli versioon võimaldab teil seda lõimkommentaari lugeda, ent kõik sellesse tehtud muudatused eemaldatakse, kui fail avatakse Exceli uuemas versioonis. Lisateavet leiate siit: https://go.microsoft.com/fwlink/?linkid=870924.
Kommentaar:
    Prognoositud saavutustase</t>
        </r>
      </text>
    </comment>
    <comment ref="E58" authorId="0" shapeId="0" xr:uid="{00000000-0006-0000-0800-000014000000}">
      <text>
        <r>
          <rPr>
            <sz val="11"/>
            <color theme="1"/>
            <rFont val="Calibri"/>
            <scheme val="minor"/>
          </rPr>
          <t>======
ID#AAABtFUf870
tc={268A01C7-5DE6-4808-963E-ECB606D99546}    (2025-10-21 13:17:30)
[Lõimkommentaar]
Teie Exceli versioon võimaldab teil seda lõimkommentaari lugeda, ent kõik sellesse tehtud muudatused eemaldatakse, kui fail avatakse Exceli uuemas versioonis. Lisateavet leiate siit: https://go.microsoft.com/fwlink/?linkid=870924.
Kommentaar:
    Tegelik saavutustase</t>
        </r>
      </text>
    </comment>
    <comment ref="A62" authorId="0" shapeId="0" xr:uid="{00000000-0006-0000-0800-000004000000}">
      <text>
        <r>
          <rPr>
            <sz val="11"/>
            <color theme="1"/>
            <rFont val="Calibri"/>
            <scheme val="minor"/>
          </rPr>
          <t>======
ID#AAABtFUf9mI
tc={12BDF4E7-A2C2-4105-B4FE-2565DF5B67DD}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5" authorId="0" shapeId="0" xr:uid="{00000000-0006-0000-0800-00002B000000}">
      <text>
        <r>
          <rPr>
            <sz val="11"/>
            <color theme="1"/>
            <rFont val="Calibri"/>
            <scheme val="minor"/>
          </rPr>
          <t>======
ID#AAABtFUf8mU
tc={AF294EF4-30EE-4866-ABF0-3C99689B282F}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68" authorId="0" shapeId="0" xr:uid="{00000000-0006-0000-0800-000028000000}">
      <text>
        <r>
          <rPr>
            <sz val="11"/>
            <color theme="1"/>
            <rFont val="Calibri"/>
            <scheme val="minor"/>
          </rPr>
          <t>======
ID#AAABtFUf8oI
tc={62CB41DB-1191-44F9-BA91-3523D2D2D669}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B74" authorId="0" shapeId="0" xr:uid="{00000000-0006-0000-0800-000019000000}">
      <text>
        <r>
          <rPr>
            <sz val="11"/>
            <color theme="1"/>
            <rFont val="Calibri"/>
            <scheme val="minor"/>
          </rPr>
          <t>======
ID#AAABtFUf80E
tc={EACE1F76-2EA7-437B-8A80-8C113DAA5EBE}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A76" authorId="0" shapeId="0" xr:uid="{00000000-0006-0000-0800-000002000000}">
      <text>
        <r>
          <rPr>
            <sz val="11"/>
            <color theme="1"/>
            <rFont val="Calibri"/>
            <scheme val="minor"/>
          </rPr>
          <t>======
ID#AAABtFUf9mc
tc={8AF10ABD-2C2B-4983-8E01-EB779CBB0841}    (2025-10-21 13:17:31)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7" authorId="0" shapeId="0" xr:uid="{00000000-0006-0000-0800-000021000000}">
      <text>
        <r>
          <rPr>
            <sz val="11"/>
            <color theme="1"/>
            <rFont val="Calibri"/>
            <scheme val="minor"/>
          </rPr>
          <t>======
ID#AAABtFUf8us
tc={FC6D5EFB-FF55-4E18-8B05-A12657DD64E1}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78" authorId="0" shapeId="0" xr:uid="{00000000-0006-0000-0800-000026000000}">
      <text>
        <r>
          <rPr>
            <sz val="11"/>
            <color theme="1"/>
            <rFont val="Calibri"/>
            <scheme val="minor"/>
          </rPr>
          <t>======
ID#AAABtFUf8p4
tc={C373708B-ABE7-4296-8407-D8A5A2305A77}    (2025-10-21 13:17:30)
[Lõimkommentaar]
Teie Exceli versioon võimaldab teil seda lõimkommentaari lugeda, ent kõik sellesse tehtud muudatused eemaldatakse, kui fail avatakse Exceli uuemas versioonis. Lisateavet leiate siit: https://go.microsoft.com/fwlink/?linkid=870924.
Kommentaar:
    Täita töökoormuse maht vastavalt TL-le</t>
        </r>
      </text>
    </comment>
    <comment ref="A82" authorId="0" shapeId="0" xr:uid="{00000000-0006-0000-0800-00000E000000}">
      <text>
        <r>
          <rPr>
            <sz val="11"/>
            <color theme="1"/>
            <rFont val="Calibri"/>
            <scheme val="minor"/>
          </rPr>
          <t>======
ID#AAABtFUf9B0
tc={2E556210-A476-4018-9A03-7F67ACD36B61}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3" authorId="0" shapeId="0" xr:uid="{00000000-0006-0000-0800-000027000000}">
      <text>
        <r>
          <rPr>
            <sz val="11"/>
            <color theme="1"/>
            <rFont val="Calibri"/>
            <scheme val="minor"/>
          </rPr>
          <t>======
ID#AAABtFUf8os
tc={7D2824D0-914E-430E-8F86-DC7B2E59B9E7}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4" authorId="0" shapeId="0" xr:uid="{00000000-0006-0000-0800-000003000000}">
      <text>
        <r>
          <rPr>
            <sz val="11"/>
            <color theme="1"/>
            <rFont val="Calibri"/>
            <scheme val="minor"/>
          </rPr>
          <t>======
ID#AAABtFUf9mU
tc={AD8D625B-FD91-4D8F-9292-C273BE7CF6F4}    (2025-10-21 13:17:31)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5" authorId="0" shapeId="0" xr:uid="{00000000-0006-0000-0800-000031000000}">
      <text>
        <r>
          <rPr>
            <sz val="11"/>
            <color theme="1"/>
            <rFont val="Calibri"/>
            <scheme val="minor"/>
          </rPr>
          <t>======
ID#AAABtFUf8iY
tc={72E98A08-E73F-415F-8460-8AA1C425BEEC}    (2025-10-21 13:17:29)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A86" authorId="0" shapeId="0" xr:uid="{00000000-0006-0000-0800-000015000000}">
      <text>
        <r>
          <rPr>
            <sz val="11"/>
            <color theme="1"/>
            <rFont val="Calibri"/>
            <scheme val="minor"/>
          </rPr>
          <t>======
ID#AAABtFUf860
tc={670713AA-0A06-4800-B766-E4904D5B4E67}    (2025-10-21 13:17:30)
[Lõimkommentaar]
Teie Exceli versioon võimaldab teil seda lõimkommentaari lugeda, ent kõik sellesse tehtud muudatused eemaldatakse, kui fail avatakse Exceli uuemas versioonis. Lisateavet leiate siit: https://go.microsoft.com/fwlink/?linkid=870924.
Kommentaar:
    prognoosida tegevuskavast lähtuvalt lepingute arv ja keskmine maksumus</t>
        </r>
      </text>
    </comment>
    <comment ref="B88" authorId="0" shapeId="0" xr:uid="{00000000-0006-0000-0800-000001000000}">
      <text>
        <r>
          <rPr>
            <sz val="11"/>
            <color theme="1"/>
            <rFont val="Calibri"/>
            <scheme val="minor"/>
          </rPr>
          <t>======
ID#AAABtFUf9mg
tc={611ACDE4-37EC-4E12-A2A7-25069E980261}    (2025-10-21 13:17:31)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tegevuskavale</t>
        </r>
      </text>
    </comment>
    <comment ref="C88" authorId="0" shapeId="0" xr:uid="{00000000-0006-0000-0800-00002D000000}">
      <text>
        <r>
          <rPr>
            <sz val="11"/>
            <color theme="1"/>
            <rFont val="Calibri"/>
            <scheme val="minor"/>
          </rPr>
          <t>======
ID#AAABtFUf8k4
tc={6A1D3B6F-0B5C-4A09-B7CC-AF986D225C75}    (2025-10-21 13:17:29)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B89" authorId="0" shapeId="0" xr:uid="{00000000-0006-0000-0800-000017000000}">
      <text>
        <r>
          <rPr>
            <sz val="11"/>
            <color theme="1"/>
            <rFont val="Calibri"/>
            <scheme val="minor"/>
          </rPr>
          <t>======
ID#AAABtFUf804
tc={6A3EC9C6-91B0-482E-8C39-06AD3AB5692B}    (2025-10-21 13:17:30)
[Lõimkommentaar]
Teie Exceli versioon võimaldab teil seda lõimkommentaari lugeda, ent kõik sellesse tehtud muudatused eemaldatakse, kui fail avatakse Exceli uuemas versioonis. Lisateavet leiate siit: https://go.microsoft.com/fwlink/?linkid=870924.
Kommentaar:
    prognoositav maht vastavalt tegevuskulude jäägile</t>
        </r>
      </text>
    </comment>
    <comment ref="C89" authorId="0" shapeId="0" xr:uid="{00000000-0006-0000-0800-000016000000}">
      <text>
        <r>
          <rPr>
            <sz val="11"/>
            <color theme="1"/>
            <rFont val="Calibri"/>
            <scheme val="minor"/>
          </rPr>
          <t>======
ID#AAABtFUf84k
tc={3B41E2AE-AE83-4D60-B529-139A493A8C8E}    (2025-10-21 13:17:30)
[Lõimkommentaar]
Teie Exceli versioon võimaldab teil seda lõimkommentaari lugeda, ent kõik sellesse tehtud muudatused eemaldatakse, kui fail avatakse Exceli uuemas versioonis. Lisateavet leiate siit: https://go.microsoft.com/fwlink/?linkid=870924.
Kommentaar:
    Ei ole vaja täita</t>
        </r>
      </text>
    </comment>
    <comment ref="D90" authorId="0" shapeId="0" xr:uid="{00000000-0006-0000-0800-00001D000000}">
      <text>
        <r>
          <rPr>
            <sz val="11"/>
            <color theme="1"/>
            <rFont val="Calibri"/>
            <scheme val="minor"/>
          </rPr>
          <t>======
ID#AAABtFUf8xw
tc={4517565E-7D47-4FE3-9EF3-E05FA4AC62E8}    (2025-10-21 13:17:30)
[Lõimkommentaar]
Teie Exceli versioon võimaldab teil seda lõimkommentaari lugeda, ent kõik sellesse tehtud muudatused eemaldatakse, kui fail avatakse Exceli uuemas versioonis. Lisateavet leiate siit: https://go.microsoft.com/fwlink/?linkid=870924.
Kommentaar:
    Vajadusel saab selgitada eelarve muudatusi</t>
        </r>
      </text>
    </comment>
    <comment ref="C94" authorId="0" shapeId="0" xr:uid="{00000000-0006-0000-0800-00000A000000}">
      <text>
        <r>
          <rPr>
            <sz val="11"/>
            <color theme="1"/>
            <rFont val="Calibri"/>
            <scheme val="minor"/>
          </rPr>
          <t>======
ID#AAABtFUf9Es
tc={696776B1-723D-4A23-9609-F589F0E49A52}    (2025-10-21 13:17:31)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99" authorId="0" shapeId="0" xr:uid="{00000000-0006-0000-0800-000032000000}">
      <text>
        <r>
          <rPr>
            <sz val="11"/>
            <color theme="1"/>
            <rFont val="Calibri"/>
            <scheme val="minor"/>
          </rPr>
          <t>======
ID#AAABtFUf8h8
tc={D184BC94-4DD9-4583-8ADD-FC34B3CE1F55}    (2025-10-21 13:17:29)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3" authorId="0" shapeId="0" xr:uid="{00000000-0006-0000-0800-000022000000}">
      <text>
        <r>
          <rPr>
            <sz val="11"/>
            <color theme="1"/>
            <rFont val="Calibri"/>
            <scheme val="minor"/>
          </rPr>
          <t>======
ID#AAABtFUf8q8
tc={59B8EE63-8312-4E4C-B25E-44CFD8318468}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C108" authorId="0" shapeId="0" xr:uid="{00000000-0006-0000-0800-000029000000}">
      <text>
        <r>
          <rPr>
            <sz val="11"/>
            <color theme="1"/>
            <rFont val="Calibri"/>
            <scheme val="minor"/>
          </rPr>
          <t>======
ID#AAABtFUf8nA
tc={BF7AB7A2-C695-4ECD-BA7E-6A216C7A5CAD}    (2025-10-21 13:17:30)
[Lõimkommentaar]
Teie Exceli versioon võimaldab teil seda lõimkommentaari lugeda, ent kõik sellesse tehtud muudatused eemaldatakse, kui fail avatakse Exceli uuemas versioonis. Lisateavet leiate siit: https://go.microsoft.com/fwlink/?linkid=870924.
Kommentaar:
    Täita tegevuskulude prognoos peamiste tegevuste lõikes</t>
        </r>
      </text>
    </comment>
    <comment ref="D111" authorId="0" shapeId="0" xr:uid="{00000000-0006-0000-0800-000008000000}">
      <text>
        <r>
          <rPr>
            <sz val="11"/>
            <color theme="1"/>
            <rFont val="Calibri"/>
            <scheme val="minor"/>
          </rPr>
          <t>======
ID#AAABtFUf9I8
tc={525C8101-ED91-497E-A318-0BD7A147A0C1}    (2025-10-21 13:17:31)
[Lõimkommentaar]
Teie Exceli versioon võimaldab teil seda lõimkommentaari lugeda, ent kõik sellesse tehtud muudatused eemaldatakse, kui fail avatakse Exceli uuemas versioonis. Lisateavet leiate siit: https://go.microsoft.com/fwlink/?linkid=870924.
Kommentaar:
    Vajadusel saab lisada kommentaari, kui prognoositavat esialgset eelarvet on suurendatud või vähendatud</t>
        </r>
      </text>
    </comment>
    <comment ref="E111" authorId="0" shapeId="0" xr:uid="{00000000-0006-0000-0800-00000D000000}">
      <text>
        <r>
          <rPr>
            <sz val="11"/>
            <color theme="1"/>
            <rFont val="Calibri"/>
            <scheme val="minor"/>
          </rPr>
          <t>======
ID#AAABtFUf9B4
tc={BF82D9C0-F6D9-4905-8884-EB252D15C5E6}    (2025-10-21 13:17:30)
[Lõimkommentaar]
Teie Exceli versioon võimaldab teil seda lõimkommentaari lugeda, ent kõik sellesse tehtud muudatused eemaldatakse, kui fail avatakse Exceli uuemas versioonis. Lisateavet leiate siit: https://go.microsoft.com/fwlink/?linkid=870924.
Kommentaar:
    Anda sõnaline hinnang, kas planeeritud mahus tegevuskulud olid piisavad plaanitud tegevuste elluviimiseks, kui tekkis puudujääk, siis kuidas olukord lahendati.</t>
        </r>
      </text>
    </comment>
    <comment ref="C112" authorId="0" shapeId="0" xr:uid="{00000000-0006-0000-0800-00002E000000}">
      <text>
        <r>
          <rPr>
            <sz val="11"/>
            <color theme="1"/>
            <rFont val="Calibri"/>
            <scheme val="minor"/>
          </rPr>
          <t>======
ID#AAABtFUf8kg
tc={0F9A85A6-EC65-448B-8D2D-84116B77EE01}    (2025-10-21 13:17:29)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2" authorId="0" shapeId="0" xr:uid="{00000000-0006-0000-0800-00002C000000}">
      <text>
        <r>
          <rPr>
            <sz val="11"/>
            <color theme="1"/>
            <rFont val="Calibri"/>
            <scheme val="minor"/>
          </rPr>
          <t>======
ID#AAABtFUf8lQ
tc={39324488-373B-414A-8BC7-11343E5D2F3F}    (2025-10-21 13:17:30)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C113" authorId="0" shapeId="0" xr:uid="{00000000-0006-0000-0800-00001A000000}">
      <text>
        <r>
          <rPr>
            <sz val="11"/>
            <color theme="1"/>
            <rFont val="Calibri"/>
            <scheme val="minor"/>
          </rPr>
          <t>======
ID#AAABtFUf8zM
tc={57D035F4-B020-45EE-92D0-1F75F0C47016}    (2025-10-21 13:17:30)
[Lõimkommentaar]
Teie Exceli versioon võimaldab teil seda lõimkommentaari lugeda, ent kõik sellesse tehtud muudatused eemaldatakse, kui fail avatakse Exceli uuemas versioonis. Lisateavet leiate siit: https://go.microsoft.com/fwlink/?linkid=870924.
Kommentaar:
    Prognoos</t>
        </r>
      </text>
    </comment>
    <comment ref="E113" authorId="0" shapeId="0" xr:uid="{00000000-0006-0000-0800-000033000000}">
      <text>
        <r>
          <rPr>
            <sz val="11"/>
            <color theme="1"/>
            <rFont val="Calibri"/>
            <scheme val="minor"/>
          </rPr>
          <t>======
ID#AAABtFUf8gY
tc={91CF3E62-BF4E-4EE2-9279-978BAA01A8D5}    (2025-10-21 13:17:29)
[Lõimkommentaar]
Teie Exceli versioon võimaldab teil seda lõimkommentaari lugeda, ent kõik sellesse tehtud muudatused eemaldatakse, kui fail avatakse Exceli uuemas versioonis. Lisateavet leiate siit: https://go.microsoft.com/fwlink/?linkid=870924.
Kommentaar:
    Tegelik täitmine</t>
        </r>
      </text>
    </comment>
    <comment ref="A117" authorId="0" shapeId="0" xr:uid="{00000000-0006-0000-0800-00001C000000}">
      <text>
        <r>
          <rPr>
            <sz val="11"/>
            <color theme="1"/>
            <rFont val="Calibri"/>
            <scheme val="minor"/>
          </rPr>
          <t>======
ID#AAABtFUf8yA
tc={5636F995-22FB-4042-B94E-D2B31B24D8DF}    (2025-10-21 13:17:30)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0" authorId="0" shapeId="0" xr:uid="{00000000-0006-0000-0800-000035000000}">
      <text>
        <r>
          <rPr>
            <sz val="11"/>
            <color theme="1"/>
            <rFont val="Calibri"/>
            <scheme val="minor"/>
          </rPr>
          <t>======
ID#AAABtFUf8d4
tc={1D1576AB-5B7C-45DD-8440-16012F311100}    (2025-10-21 13:17:29)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 ref="A123" authorId="0" shapeId="0" xr:uid="{00000000-0006-0000-0800-00000B000000}">
      <text>
        <r>
          <rPr>
            <sz val="11"/>
            <color theme="1"/>
            <rFont val="Calibri"/>
            <scheme val="minor"/>
          </rPr>
          <t>======
ID#AAABtFUf9Dw
tc={52EFC6CF-C111-449E-990B-B11DD2EE5B66}    (2025-10-21 13:17:31)
[Lõimkommentaar]
Teie Exceli versioon võimaldab teil seda lõimkommentaari lugeda, ent kõik sellesse tehtud muudatused eemaldatakse, kui fail avatakse Exceli uuemas versioonis. Lisateavet leiate siit: https://go.microsoft.com/fwlink/?linkid=870924.
Kommentaar:
    Kirjeldus on tegevuste ülene (mitte üksikute tegevuste kaup). Lahter täita  kogu sekkumise kohta.</t>
        </r>
      </text>
    </comment>
  </commentList>
  <extLst>
    <ext xmlns:r="http://schemas.openxmlformats.org/officeDocument/2006/relationships" uri="GoogleSheetsCustomDataVersion2">
      <go:sheetsCustomData xmlns:go="http://customooxmlschemas.google.com/" r:id="rId1" roundtripDataSignature="AMtx7midwOw+Tjg+j1yAFkzfwH+YlUP71g=="/>
    </ext>
  </extLst>
</comments>
</file>

<file path=xl/sharedStrings.xml><?xml version="1.0" encoding="utf-8"?>
<sst xmlns="http://schemas.openxmlformats.org/spreadsheetml/2006/main" count="2432" uniqueCount="801">
  <si>
    <t>MAK-ide ja MTÜ MAK indikatiivne prognoositud eelarve jaotus 2024-2029 aastateks</t>
  </si>
  <si>
    <t xml:space="preserve">Sekkumine SF 21.1.3.51 - VKEde teadlikkuse kasvatamine ja nõustamine maakondlikes arenduskeskustes </t>
  </si>
  <si>
    <t>Indikatiivne eelarve eurodes</t>
  </si>
  <si>
    <t xml:space="preserve">Harjumaa </t>
  </si>
  <si>
    <t xml:space="preserve">Hiiumaa </t>
  </si>
  <si>
    <t>Ida-Virumaa</t>
  </si>
  <si>
    <t>Jõgevamaa</t>
  </si>
  <si>
    <t>Järvamaa</t>
  </si>
  <si>
    <t>Läänemaa</t>
  </si>
  <si>
    <t>Lääne-Virumaa</t>
  </si>
  <si>
    <t>Põlvamaa</t>
  </si>
  <si>
    <t>Pärnumaa</t>
  </si>
  <si>
    <t>Raplamaa</t>
  </si>
  <si>
    <t>Saaremaa</t>
  </si>
  <si>
    <t>Tartumaa</t>
  </si>
  <si>
    <t>Valgamaa</t>
  </si>
  <si>
    <t>Viljandimaa</t>
  </si>
  <si>
    <t>Võrumaa</t>
  </si>
  <si>
    <t>MTÜ MAK</t>
  </si>
  <si>
    <t>Kululiik/aasta</t>
  </si>
  <si>
    <t>KOKKU</t>
  </si>
  <si>
    <t>Otsesed personalikulud</t>
  </si>
  <si>
    <t>Personalikulu töölepingu alusel</t>
  </si>
  <si>
    <t>Personalikulu TL lisatasude / võlaõigusseaduse alusel</t>
  </si>
  <si>
    <t>Muud kulud ühtse määra alusel otsestest personalikuludest</t>
  </si>
  <si>
    <t>Tegevuskulud</t>
  </si>
  <si>
    <t xml:space="preserve">Kaudsed kulud </t>
  </si>
  <si>
    <t xml:space="preserve"> Väljundite prognoos</t>
  </si>
  <si>
    <t xml:space="preserve"> </t>
  </si>
  <si>
    <t>Mitterahalist toetust saavad ettevõtjad</t>
  </si>
  <si>
    <t>Sekkumine 21.1.4.11 - VKEde oskuste arendamine maakondlikes arenduskeskustes</t>
  </si>
  <si>
    <t xml:space="preserve">Personalikulu töölepingu alusel </t>
  </si>
  <si>
    <t xml:space="preserve"> Väljundite ja tulemuste prognoos</t>
  </si>
  <si>
    <t>VKEd, kes investeerivad aruka spetsialiseerumise, tööstusliku ülemineku ja ettevõtlusega seotud oskustesse</t>
  </si>
  <si>
    <t>VKEde töötajad, kes läbivad koolituse aruka spetsialiseerumise, tööstusliku ülemineku ja ettevõtlusega seotud oskuste arendamiseks</t>
  </si>
  <si>
    <t>MAK-ide ja MTÜ MAK eelarve ja mõõdikute  koondvaade 2024-2029 tegelik</t>
  </si>
  <si>
    <t>Sekkumine SF 21.1.3.51 - VKEde teadlikkuse kasvatamine ja nõustamine maakondlikes arenduskeskustes (MAK2)</t>
  </si>
  <si>
    <t>*lahtreid teha laiemaks vastavalt vajadusele</t>
  </si>
  <si>
    <t>Kasutatud elarve eurodes</t>
  </si>
  <si>
    <t>Kululiik</t>
  </si>
  <si>
    <t>Personalikulu võlaõigusseaduse alusel</t>
  </si>
  <si>
    <t>ˇˇ</t>
  </si>
  <si>
    <t>Eraldatud toetus kogu perioodiks</t>
  </si>
  <si>
    <t xml:space="preserve"> Väljundite saavutustase</t>
  </si>
  <si>
    <t xml:space="preserve">Saavutustase </t>
  </si>
  <si>
    <t>Sekkumine 21.1.4.11 - VKEde oskuste arendamine maakondlikes arenduskeskustes (MAK2)</t>
  </si>
  <si>
    <t>Kasutatud  eelarve eurodes</t>
  </si>
  <si>
    <t>Personalikulu töölepingu alusel / töökoormuse maht</t>
  </si>
  <si>
    <t>MAK-ide ja MTÜ MAK tegevuskava ja eelarve 2026 prognoos aasta alguses  ja täimise aruanne aasta lõpus</t>
  </si>
  <si>
    <t>Sekkumine 21.1.3.51 - VKEde teadlikkuse kasvatamine ja nõustamine maakondlikes arenduskeskustes (MAK 1)</t>
  </si>
  <si>
    <t>* halliks värvitud lahtreid ei pea täitma</t>
  </si>
  <si>
    <t>Eelarve 2026</t>
  </si>
  <si>
    <t xml:space="preserve"> Ida-Virumaa</t>
  </si>
  <si>
    <t>Prognoos</t>
  </si>
  <si>
    <t>Täitmine</t>
  </si>
  <si>
    <t>sh tegevuskulud</t>
  </si>
  <si>
    <t xml:space="preserve">sh kaudsed kulud </t>
  </si>
  <si>
    <t>Töölepingu alusel kulu osakaal personalikulust</t>
  </si>
  <si>
    <t>Tegevuskulude osakaal kogukulust</t>
  </si>
  <si>
    <t>Kaudsete kulude osakaal kogukulust</t>
  </si>
  <si>
    <t>Peamised tegevused 2024</t>
  </si>
  <si>
    <t>Tegevuskulude prognoos peamiste tegevuste lõikes</t>
  </si>
  <si>
    <t>Nõustamistegevus</t>
  </si>
  <si>
    <t>Koolitused ja seminarid</t>
  </si>
  <si>
    <t>Info- ja teavitustegevus</t>
  </si>
  <si>
    <t>Võrgustike tegevused</t>
  </si>
  <si>
    <t>Muud toetuse andmise eesmärgist lähtuvad tegevused</t>
  </si>
  <si>
    <t>Tegevuskulude prognoos kokku</t>
  </si>
  <si>
    <t>Väljundite prognoos</t>
  </si>
  <si>
    <t>Sekkumine 21.1.4.11 - VKEde oskuste arendamine maakondlikes arenduskeskustes (MAK 2)</t>
  </si>
  <si>
    <t>Indikatiivne eelarve 2024</t>
  </si>
  <si>
    <t>Personalikulude osakaal</t>
  </si>
  <si>
    <t>Tegevuskulude osakaal</t>
  </si>
  <si>
    <t>Kaudsete kulude osakaal</t>
  </si>
  <si>
    <t>Innovatsiooni ökosüsteemide tegevused</t>
  </si>
  <si>
    <t>Rahvusvaheline koostöö</t>
  </si>
  <si>
    <t>Väljundite ja tulemuste prognoos</t>
  </si>
  <si>
    <t>Sekkumine 21.1.3.51 - VKEde teadlikkuse kasvatamine ja nõustamine maakondlikes arenduskeskustes (MAK1)</t>
  </si>
  <si>
    <t>Eelarve</t>
  </si>
  <si>
    <t>Prognoositav summa kokku, eurot</t>
  </si>
  <si>
    <t>Tegelik summa kokku, eurot</t>
  </si>
  <si>
    <t xml:space="preserve">Kommentaarid tegeliku täitmise kohta </t>
  </si>
  <si>
    <r>
      <rPr>
        <i/>
        <sz val="9"/>
        <color theme="1"/>
        <rFont val="Calibri"/>
      </rPr>
      <t xml:space="preserve">Ettevõtluskonsultant </t>
    </r>
    <r>
      <rPr>
        <i/>
        <sz val="9"/>
        <color theme="1"/>
        <rFont val="Arial"/>
      </rPr>
      <t>(</t>
    </r>
    <r>
      <rPr>
        <i/>
        <sz val="9"/>
        <color rgb="FF1E4E79"/>
        <rFont val="Arial"/>
      </rPr>
      <t>0,55</t>
    </r>
    <r>
      <rPr>
        <i/>
        <sz val="9"/>
        <color theme="1"/>
        <rFont val="Arial"/>
      </rPr>
      <t>)</t>
    </r>
  </si>
  <si>
    <r>
      <rPr>
        <i/>
        <sz val="9"/>
        <color theme="1"/>
        <rFont val="Calibri"/>
      </rPr>
      <t>Ettevõtluskonsultant (</t>
    </r>
    <r>
      <rPr>
        <i/>
        <sz val="9"/>
        <color rgb="FF1E4E79"/>
        <rFont val="Arial"/>
      </rPr>
      <t>0,85</t>
    </r>
    <r>
      <rPr>
        <i/>
        <sz val="9"/>
        <color theme="1"/>
        <rFont val="Arial"/>
      </rPr>
      <t>)</t>
    </r>
  </si>
  <si>
    <r>
      <rPr>
        <i/>
        <sz val="9"/>
        <color theme="1"/>
        <rFont val="Calibri"/>
      </rPr>
      <t xml:space="preserve">Ettevõtluskonsultnt </t>
    </r>
    <r>
      <rPr>
        <i/>
        <sz val="9"/>
        <color rgb="FF1E4E79"/>
        <rFont val="Arial"/>
      </rPr>
      <t>(0,50</t>
    </r>
    <r>
      <rPr>
        <i/>
        <sz val="9"/>
        <color theme="1"/>
        <rFont val="Arial"/>
      </rPr>
      <t>)</t>
    </r>
  </si>
  <si>
    <r>
      <rPr>
        <i/>
        <sz val="9"/>
        <color theme="1"/>
        <rFont val="Calibri"/>
      </rPr>
      <t>Juhataja/Ettevõtluskonsultant (</t>
    </r>
    <r>
      <rPr>
        <i/>
        <sz val="9"/>
        <color theme="1"/>
        <rFont val="Arial"/>
      </rPr>
      <t>0,45)</t>
    </r>
  </si>
  <si>
    <t>jne</t>
  </si>
  <si>
    <t>VÕS leping 1</t>
  </si>
  <si>
    <t>VÕS leping 2</t>
  </si>
  <si>
    <t>VÕS leping 3</t>
  </si>
  <si>
    <t xml:space="preserve">Tegevuskava </t>
  </si>
  <si>
    <t xml:space="preserve">Peamised tegevused
</t>
  </si>
  <si>
    <t>Elluviimise aeg</t>
  </si>
  <si>
    <t>Prognoositavad tegevuskulud, eurot</t>
  </si>
  <si>
    <t>Tegevuste sisu lühikirjeldus tegevuste prognoosimisel</t>
  </si>
  <si>
    <t xml:space="preserve">Elluviidud tegevuste lühikirjeldus oluliste andmetega/ on osa tegevusaruandest </t>
  </si>
  <si>
    <t>Ettevõtete nõustamine suures plaanis jaguneb kaheks - erinevad toetusmeetmed ning ettevõtjad, kes soovivad oma ettevõtet arendada. Hinnaguliselt 80% nõstamistest seotud toetusmeetmetega. Eraiskute nõustamise osakaal hinnanguliselt 30-40%. 95% nõustatavatest ettevõtetest on mikrod, kuna neile suudame kõige rohkem väärtust pakkuda.</t>
  </si>
  <si>
    <t>VKEde individuaalne nõustamine</t>
  </si>
  <si>
    <t>jaanuar-detsember</t>
  </si>
  <si>
    <t xml:space="preserve">Füüsiliste isikute individuaalsed nõustamine </t>
  </si>
  <si>
    <t>Füüsiliste isikute grupinõustamised</t>
  </si>
  <si>
    <t>Ettevõtlusnädalal olnud üldjuhul hea koostöö nii KOVidega, kui ka piirkondlike ettevõtlusliitudega. Avatud Tehaste Päev on uus sündmus, mis eelmisel aastal toimus Tartus ja Tartumaal, kuid laieneb 2026. aaastal lisaks Tartule veel kuude maakonda.</t>
  </si>
  <si>
    <t>Üle-eestilise Ettevõtlusnädala 2026 raames koolituste ja seminaride korraldamine ja läbiviimine Harjumaal</t>
  </si>
  <si>
    <t>oktoober</t>
  </si>
  <si>
    <t>Avatud tehaste päev 2026 Harjumaa külastuste korraldamine</t>
  </si>
  <si>
    <t>mai</t>
  </si>
  <si>
    <t>Tavapärane ettevõtjatele ning ettevõtlusest huvitatutele kasulike teadmiste ning info jagamine.</t>
  </si>
  <si>
    <t>Toetusmeetmete infopäevad</t>
  </si>
  <si>
    <t>Ettevõtlusteemalise uudiskirja saatmine (10 korda aastas)</t>
  </si>
  <si>
    <t>HEAK FB lehel ja LinkedInis ettevõtlusteemade ja väärtuliku sisu jagamine</t>
  </si>
  <si>
    <t>Üle Harjumaaline on mikro- ja väikeettevõtetele suunatud Meet&amp;Match, mis 2025. aasta novembris edukalt õnnestus ning plaan on sama formaati hoida. Muud on pigem tavapärased võrgustumise üritused, mida plaanime korraldada pigem lokaalselt.</t>
  </si>
  <si>
    <t>Harjumaa mikro- ja väikeettevõtete Meet&amp;Match</t>
  </si>
  <si>
    <t>4 korda aastas</t>
  </si>
  <si>
    <t>Koostöö ja regulaarsed kohtumised piirkondlike ettevõtlusliitude, LEADER tegevusrühmade ning KOVidega</t>
  </si>
  <si>
    <t>Harjumaa tänuürituse Harjumaa Aasta tegija 2026 korraldamine koostöös Harjumaa Omavalitsuste Liiduga ning piikondlike LEADER tegevusrühmadega</t>
  </si>
  <si>
    <t>november</t>
  </si>
  <si>
    <t>Harjumaa ettevõtjate kogemusvahetuse ning võrgustumise kokkusaamiste/väljasõitude korraldamine</t>
  </si>
  <si>
    <t>2 korda aastas</t>
  </si>
  <si>
    <t>piirkondlik kokkusaamine ja arutelu</t>
  </si>
  <si>
    <t>Tegevuskulu eelarve kokku</t>
  </si>
  <si>
    <t>Mitterahalist toetust saavad unikaalsed ettevõtjad</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</si>
  <si>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</si>
  <si>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Harjumaa Omavalitsuste Liidu (HOL) poolt koostatud Harju maakonna arengustrateegia 2040+ visioonis on toodud, et Harju maakond on Põhja-Euroopa targa majanduse süda, siin on suurepärane elukeskkond, kestlik taristu ning kiired ja mugavad ühendused kogu maailmaga. Targa majanduse all peetakse eelkõige silmas majandust, mis püüdleb innovatsiooni ja kõrge lisandväärtuse loomise poole ning üritab kohaneda turu- ja tööjõu vajadustega, et tuua esile uusi ärimudeleid, mis oleks konkurentsivõimelised nii kohalikul kui rahvusvahelisel tasandil. Harju Ettevõtlus- ja Arenduskeskus on loodud Harjumaal tegutsevate ettevõtete arendamiseks. Käesolevas meetmes arendme ettevõtteid peamisel läbi nõustamiste ning KOVide ja erialaliitudega koostööd tehes. Oma tegemistega aitame kaasa TAIE tegevussuundades, mis soodustavad teadmussiirde soodustamist, täpsemalt punktid 1.2. 1.3 ja 1.5 ning ka arendatakse konkurentsivõimelist ja tarka ettevõtlus- ja tarbimiskeskkonda, täpsemalt punktid 1.1 ja 1.3.</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</si>
  <si>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</si>
  <si>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Tasakaalustatud regionaalarengu osas on fookuses mikro-, väike- ja keskmise suurusega ettevõtted (VKE), kes tegutsevad väljaspool Tallinna linnapiirkonda. Aitame ettevõtjatel ellu viia lisaks ärilistele eesmärkidele ka soolise võrdõisgulikkuse jm vastustustundliku ettevõtlusega seotud eesmärke. Oleme ise ka suuanäitajaks, kuna arvestame nii soolise võrdõiguslikkusega, kui ka töötasude osas võrdse kohtlemisega, nõustamisruumid ja koolitusruumid on esimesel korrusel kuhu pääseb kenasti ligi ka ratastooliga. Kasutame aktiivselt veebi teel nõustamist, et vähendada osalejate tarnspordiga seotud ökoloogilist jalajälge.</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</si>
  <si>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</si>
  <si>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Oleme igakülgselt avatud dialoogiks erinevate huvigruppidega. Külastame regulaarselt KOV'e, lävime ettevõtlusliitudega, piirkondlike LEADER tegevusrühmadega.</t>
  </si>
  <si>
    <t>Indikatiivne eelarve 2026</t>
  </si>
  <si>
    <t>Kommentaarid tegeliku täitmise kohta</t>
  </si>
  <si>
    <r>
      <rPr>
        <i/>
        <sz val="9"/>
        <color rgb="FF000000"/>
        <rFont val="Calibri"/>
      </rPr>
      <t>Ettevõtluskonsultant (</t>
    </r>
    <r>
      <rPr>
        <i/>
        <sz val="9"/>
        <color rgb="FF1E4E79"/>
        <rFont val="Arial"/>
      </rPr>
      <t>0,45</t>
    </r>
    <r>
      <rPr>
        <i/>
        <sz val="9"/>
        <color rgb="FF000000"/>
        <rFont val="Arial"/>
      </rPr>
      <t>)</t>
    </r>
  </si>
  <si>
    <r>
      <rPr>
        <i/>
        <sz val="9"/>
        <color rgb="FF000000"/>
        <rFont val="Calibri"/>
      </rPr>
      <t>Ettevõtluskonsultant (</t>
    </r>
    <r>
      <rPr>
        <i/>
        <sz val="9"/>
        <color rgb="FF1E4E79"/>
        <rFont val="Arial"/>
      </rPr>
      <t>0,15</t>
    </r>
    <r>
      <rPr>
        <i/>
        <sz val="9"/>
        <color rgb="FF000000"/>
        <rFont val="Arial"/>
      </rPr>
      <t>)</t>
    </r>
  </si>
  <si>
    <r>
      <rPr>
        <i/>
        <sz val="9"/>
        <color rgb="FF000000"/>
        <rFont val="Calibri"/>
      </rPr>
      <t>Ettevõtluskonsultnt (</t>
    </r>
    <r>
      <rPr>
        <i/>
        <sz val="9"/>
        <color rgb="FF1E4E79"/>
        <rFont val="Arial"/>
      </rPr>
      <t>0,5</t>
    </r>
    <r>
      <rPr>
        <i/>
        <sz val="9"/>
        <color rgb="FF000000"/>
        <rFont val="Arial"/>
      </rPr>
      <t>)</t>
    </r>
  </si>
  <si>
    <r>
      <rPr>
        <i/>
        <sz val="9"/>
        <color rgb="FF000000"/>
        <rFont val="Calibri"/>
      </rPr>
      <t>Juhataja/Ettevõtluskonsultant (</t>
    </r>
    <r>
      <rPr>
        <i/>
        <sz val="9"/>
        <color rgb="FF1E4E79"/>
        <rFont val="Arial"/>
      </rPr>
      <t>0,15</t>
    </r>
    <r>
      <rPr>
        <i/>
        <sz val="9"/>
        <color rgb="FF000000"/>
        <rFont val="Arial"/>
      </rPr>
      <t>)</t>
    </r>
  </si>
  <si>
    <t>Tegevuskava 2026</t>
  </si>
  <si>
    <t>2024 ja 2025. aasta alguses toimunud kestlikkuse infohommikud on hetkel pausil, plaan on keskenduda ringmajandusele.</t>
  </si>
  <si>
    <t>Tööstuse kolmikpöörde teemahommikud</t>
  </si>
  <si>
    <t>Tegevus 2</t>
  </si>
  <si>
    <t>Tegevus 3</t>
  </si>
  <si>
    <t>Koolitustegevusi ja seminare</t>
  </si>
  <si>
    <t>Turunduse, raamatupidamise korraldamise ning finantskirjaoskust tõstvaid seminare teeme enda jõududega. Turunduse ABC koolitussarjaa ning praktilisi infotunde plaanime sisustada partneritega.</t>
  </si>
  <si>
    <t>Ettevõtete infoseminarid turunduse, raamatupidamise ja finantsplaneerimise teemade (4x aastas)</t>
  </si>
  <si>
    <t>Turunduse ABC koolitustesarja läbiviimine</t>
  </si>
  <si>
    <t>Praktilised infotunnid või koolitused (näiteks omahinna arvutamine, FB reklaamide seadistamine, Google Ads, Smaily automaatika, Canva või Fienta kasutamine)</t>
  </si>
  <si>
    <t>6 korda aastas</t>
  </si>
  <si>
    <t>Kontaktkohtumine</t>
  </si>
  <si>
    <t>….</t>
  </si>
  <si>
    <t>Tegevus 1</t>
  </si>
  <si>
    <t>VKEde arv, kes investeerivad aruka spetsialiseerumise, tööstusliku ülemineku ja ettevõtlusega seotud oskustesse</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</si>
  <si>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</si>
  <si>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Harjumaa Omavalitsuste Liidu (HOL) poolt koostatud Harju maakonna arengustrateegia 2040+ visioonis on toodud, et Harju maakond on Põhja-Euroopa targa majanduse süda, siin on suurepärane elukeskkond, kestlik taristu ning kiired ja mugavad ühendused kogu maailmaga. Targa majanduse all peetakse eelkõige silmas majandust, mis püüdleb innovatsiooni ja kõrge lisandväärtuse loomise poole ning üritab kohaneda turu- ja tööjõu vajadustega, et tuua esile uusi ärimudeleid, mis oleks konkurentsivõimelised nii kohalikul kui rahvusvahelisel tasandil. Strateegilistes eesmärkides sätestatakse, et Harju maakond on rahvusvaheliselt hinnatud uue majanduse ja innovatsiooni keskus, mille suurim väärtus on siinsed inimesed ja kogukonnad. Eesti Tööstuspoliitika 2023 raamdokumendis toodud eesmärkidest aitame piirkonnapõhiselt VKEde osas kaasa tööstuse automatiseerimise ja digipöörde, innovatsioonipöörde ning kestlikkuse põhimõtete elluviimisel. Samuti regionaalse ettevõtluse arengu toetamisel. Oma tegemistega aitame kaasa TAIE tegevussuundades, mis soodustavad teadmussiirde soodustamist, täpsemalt punktid 1.2. 1.3 ja 1.5 ning ka arendatakse konkurentsivõimelist ja tarka ettevõtlus- ja tarbimiskeskkonda, täpsemalt punktid 1.1 ja 1.3. Vesinikuenergeetika arendamine on sätestatud ühe prioriteetse tegevusena ka Harju maakonna arengustrateegias.</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</si>
  <si>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</si>
  <si>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Fookuses on peamiselt väike ja keskmise suurusega tootmisettevõtted (VKEd), kes tegutsevad väljaspool Tallinna linnapiirkonda. Aitame ettevõtetl lisaks ärimudeli arendamisele ka vastutustundliku ettevõtluse põhimõtteid. Oleme ka ise nende põhimõtete elluviimisel eeskujuks - arvestatame nii soolise võrdõiguslikkusega, kui ka töötasude osas võrdse kohtlemisega, nõustamisruumid ja koolitusruumid on esimesel korrusel kuhu pääseb kenasti ligi ka ratastooliga. Kasutame aktiivselt veebi teel nõustamist ning ka veebi teel koolitamist, et vähendada osalejate tarnspordiga seotud ökoloogilist jalajälge. Sorteerime prügi ning mõtleme igapäevaselt, kuidas meie tegevused võiksid olla veelgi väiksema keskkonna mõjuga.</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</si>
  <si>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</si>
  <si>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Oleme igakülgselt avatud dialoogiks erinevate huvigruppidega. Külastame regulaarselt KOV'e, lävime ettevõtlusliitudega ning suhtleme aktiivselt valdkonna eest vastutavate ministeeriumitega. Töötame koostöös Eesti Innovatsiooni Sihtasutuse (EIS) Välisinvesteeringute Keskusega (VIK), et arendada paikkonna põhist väärtuspakkumist ning vajadusel leida investoreid panustamaks piirkonna arengusse.</t>
  </si>
  <si>
    <r>
      <rPr>
        <i/>
        <sz val="9"/>
        <color theme="1"/>
        <rFont val="Calibri"/>
      </rPr>
      <t xml:space="preserve">Ettevõtluskonsultant </t>
    </r>
    <r>
      <rPr>
        <i/>
        <sz val="9"/>
        <color theme="1"/>
        <rFont val="Arial"/>
      </rPr>
      <t>(</t>
    </r>
    <r>
      <rPr>
        <i/>
        <sz val="9"/>
        <color rgb="FF1E4E79"/>
        <rFont val="Arial"/>
      </rPr>
      <t>0,9</t>
    </r>
    <r>
      <rPr>
        <i/>
        <sz val="9"/>
        <color theme="1"/>
        <rFont val="Arial"/>
      </rPr>
      <t>)</t>
    </r>
  </si>
  <si>
    <t>Ettevõtluskonsultant/projektijuht (0,3)</t>
  </si>
  <si>
    <r>
      <rPr>
        <i/>
        <sz val="9"/>
        <color theme="1"/>
        <rFont val="Calibri"/>
      </rPr>
      <t>Juhataja/Ettevõtluskonsultant (0,3</t>
    </r>
    <r>
      <rPr>
        <i/>
        <sz val="9"/>
        <color theme="1"/>
        <rFont val="Arial"/>
      </rPr>
      <t>)</t>
    </r>
  </si>
  <si>
    <t xml:space="preserve">Eesmärgiks on ettevõtete käivete kasvatamine, ettevõtlusaktiivsuse suurendamine,  konkurentsivõime säilitamine ja arendamine, lisandväärtuse kasv, T&amp;A võimekuse suurendamine. Sihtgrupiks on kõik Hiiumaal tegutsevad ettevõtted, kuid keskendutakse tootmise- ja tööstuse valdkonnale. Pidevad proaktiivsed tegevused potensiaalsetele nõustamisklientidele (kohtumised, infokirjad, meetemetest teavitamine sihitult jne). Arenduskeskusel on olemas nõustamiskompetents, kuid vajadusel kaasatakse väliseid eksperte.  </t>
  </si>
  <si>
    <t>I-IV kv</t>
  </si>
  <si>
    <t xml:space="preserve">Füüsiliste isikute nõustamine </t>
  </si>
  <si>
    <t xml:space="preserve">Info- ja teavitustegevus maakonna ettevõtetele. Tulemuseks on teadlikumad ettevõtted. 
Infokiri ilmub korra nädalas. </t>
  </si>
  <si>
    <t>Infopäev ettevõtjatele toetusvõimalustest, seadusandluse muudatustest maksuseadused jm. koostöös Töötukassa, Hiidlaste Koostöökogu (LEADER), Hiiiumaa Ametikooli, Saarte Energiaagetuuri, Hiiumaa Ettevõtjate Liidu ja MTÜ Hiiukalaga)</t>
  </si>
  <si>
    <t>I kv</t>
  </si>
  <si>
    <t>Regulaarse infokirja koostamine ja levitamine, praktiivsed tegevused sotsiaalmeedias tegevuste eel- ja järelkajastused</t>
  </si>
  <si>
    <t xml:space="preserve">Võrgustik kestlikkuse põhimõtete rakendamisest ettevõtluses </t>
  </si>
  <si>
    <t xml:space="preserve">Hiiumaa ettevõtlike naiste võrgustiku tegevused (kogemuste vahetamine) </t>
  </si>
  <si>
    <t>Hiiumaa põllumajandusega tegelevate ettevõtjate võrgustik (MTÜ Hiiumaa Põllumeeste Liit)</t>
  </si>
  <si>
    <t>I-II kv</t>
  </si>
  <si>
    <t>Ettevõtete külastused koos tugiorganisatsioonidega (KOV, Töötukassa, Hiidlaste Koostöökogu, Saarte Energiaagentuur)</t>
  </si>
  <si>
    <t xml:space="preserve">I-IV kv </t>
  </si>
  <si>
    <t xml:space="preserve">LEADERgrupi töös osalemine </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</si>
  <si>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</si>
  <si>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Tegevuste kavandamisel on lähtutud maakonna arengusstrateegiast (Hiiumaa valla arengukava) ning Hiiumaa majandusliku potensiaali uuringu tulemustest. Arengustarteegia eesmärkideks on ettevõtete lisandväärtuse loomine, mida võimestatakse nõustamisteenuse ning info- ja koolitustegevustega. Strateegias on ettevõtlusvadlkonna seatud sihtideks digitaliseerimine, innovatsiooni edendamine, keskkonnateemad/roheteemad, neid eesmärke samuti saavutatakse läbi nõustamistegevuste ning koolituste ning infopäevade teemade valikul lähtutakse just nendest sihtidest/eesmärkidest.  Maakonna vaatest on oluline mikro- ja väikeettevõtete juurdekasv ja omavahelise sünergia loomine, seda eesmärki aitavad täita võrgustiku kohtumised-arendamised, majandusfoorum ning ettevõtete tunnustamine. Oluliseks on veel kohaliku ressursi väärindamine ning seda põhimõtet jälgitakse tegevuste kavandamisel. Tegevused toetavad samuti TAIE eesmärkide saavutamist koolituste ja infopäevade teemade valiku kaudu, mille eesmärkidesks on lisandväärtuse tekitamine ning valdkondadeks ettevõtlusega seotud oskused, digitaliseerimine, innovatsioon ja kestlikkus.</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</si>
  <si>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</si>
  <si>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 xml:space="preserve">Tegevuste elluviimisel lähtutakse maakonna arengustrateegia eesmärkidest ning panustatakse regionaalse koostöövõrgustike arendamisse (koostöö Hiiumaa Ettevõtjate Liiduga, kohaliku tooraine väärindajatega - Hiiumaa Rohelist märki omavate ettevõtetega, naisettevõtjate võrgustik jne. Just naisettevõtete võrgustiku arendamine vähendab soolist ebavõrdsust ning pakub võrdseid võimalusi. Tegevusi viiakse ellu erinevates Hiiumaa piirkondades (osakovaldades). Tegevustes juhindutakse samuti kestlikkuse- ja kliimaeesmärkidest, koolituste ja infopäevade teemade valikuga suurendatakse sihtrühma teadlikkust oma ärimudelite kohandamiseks lähtuvalt kliimaeesmärkidest ja konkurentsivõime tagamiseks. Sündmusi viiakse ellu kohtades, mis tagavad võrdsed võimalused ning on ligipääsetavad. Suuremad sündmused lindistatakse ning neid on hiljem võimalik online´is järele vaadata. </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</si>
  <si>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</si>
  <si>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 xml:space="preserve">Tegevuste kavandamise aluseks on olnud Hiiumaa majandusliku potensiaali uuring ning järjepidevalt kogutakse sündmuste/koolituste läbiviimisel osalejatelt tagasidet, antud tagasisidet kasutatakse tegevuste planeerimisel. Lisaks osaletakse erinevate organisatsioonide (mh ministeeriumite) kohtumistel ja ümarlaudadel, kus samuti jagatakse kogemusi ning arutatakse arendamist vajavaid tegevusi/valdkondi. Aktiivselt osaletakse maakonna arengustrateegia koostamisel. Arenduskeskusel on olemas laialdane võrgustik (ettevõtted, vabaühendused, koolid, riiklikud organisatsioonid jne), kellelt kogutakse sisendit ning tegevusi antud sisendi järgi planeeritakse.  </t>
  </si>
  <si>
    <r>
      <rPr>
        <i/>
        <sz val="9"/>
        <color rgb="FF000000"/>
        <rFont val="Calibri"/>
      </rPr>
      <t>Ettevõtluskonsultant/ettevõtluse projektijuht (</t>
    </r>
    <r>
      <rPr>
        <i/>
        <sz val="9"/>
        <color rgb="FF1E4E79"/>
        <rFont val="Arial"/>
      </rPr>
      <t>0,9</t>
    </r>
    <r>
      <rPr>
        <i/>
        <sz val="9"/>
        <color rgb="FF000000"/>
        <rFont val="Arial"/>
      </rPr>
      <t>)</t>
    </r>
  </si>
  <si>
    <t xml:space="preserve">Eesmärk on algatada koostöös erinevate osapooltega uusi sündmusi ja koostööformaate ning olemasolevate analüüs ning jätkamine, lisaks ka informatsiooni jagada. Samuti on eesmärgiks ökosüsteemis osalejate teadmiste arendamine ning nende ettevõtetes/organisatisoonides innovatsiooni võimaluste loomine. Tulemuseks on parem koostöö ja dubleerimise vältimine. </t>
  </si>
  <si>
    <t xml:space="preserve">Võrgustiku "Tegus Hiidlane"  kohtumised koostööpartneritega/ökosüsteemis osalejatega </t>
  </si>
  <si>
    <t xml:space="preserve">Tööstusalade arendamisega seotud tegevused koostöös KOViga </t>
  </si>
  <si>
    <t xml:space="preserve">Koolituste teemade osas 2026. aastal on keskmes protsesside tõhustamine ning ettevõtjatele erinevate tööriistade tutvustamine, et ettevõtet efektiivsemalt ja kulutõhusamalt arendada ja juhtida. Plaanis on läbi viia aasta jooksul 5 koolitust. 
Planeerime ühe koolituse keskmiseks hinnaks ligikaudu 2000 eurot. </t>
  </si>
  <si>
    <t>Koolituste sari ettevõtjatele ettevõtlusega seotud oskuste arendamiseks, planeeritud koolituste teemad on järgmised: protsesside tõhustamine, tehisintellekti kasutamine ettevõtluses, turundus</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</si>
  <si>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</si>
  <si>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Tegevuste kavandamisel on lähtutud maakonna arengusstrateegiast (Hiiumaa valla arengukava) ning Hiiumaa majandusliku potensiaali uuringu tulemustest. Arengustarteegia eesmärkideks on ettevõtete lisandväärtuse loomine ning ettevõtjate koolitamine on välja toodud eraldi arengusuunana. Strateegias on ettevõtlusvadlkonna seatud sihtideks digitaliseerimine, innovatsiooni edendamine, keskkonnateemad/roheteemad - nende valdkondade arengut saavutatakse läbi koolituste teemade valiku.  Maakonna vaatest on oluline mikro- ja väikeettevõtete juurdekasv ja omavahelise sünergia loomine, seda eesmärki aitavad täita innovatsiooni ökosüsteemide tegevused. Tegevused toetavad samuti TAIE eesmärkide saavutamist koolituste ja seminaride teemade valiku kaudu, mille eesmärkideks on lisandväärtuse tekitamine ning valdkondadeks ettevõtlusega seotud oskused, digitaliseerimine, innovatsioon ja kestlikkus.</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</si>
  <si>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</si>
  <si>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 xml:space="preserve">Tegevuste elluviimisel lähtutakse maakonna arengustrateegia eesmärkidest ning panustatakse regionaalse koostöövõrgustike arendamisse läbi innovatsiooni ökosüsteemide tegevuste kaudu. Tegevustes juhindutakse samuti kestlikkuse- ja kliimaeesmärkidest, koolituste teemade valikuga suurendatakse sihtrühma teadlikkust oma ärimudelite kohandamiseks lähtuvalt kliimaeesmärkidest ja konkurentsivõime tagamiseks. Sündmusi viiakse ellu kohtades, mis tagavad võrdsed võimalused ning on ligipääsetavad. Suuremad sündmused lindistatakse ning neid on hiljem võimalik online´is järele vaadata. Sündmuste kohtade valikul lähtutakse põhimõttest, et need toimuksid erinevates Hiiumaa piirkondades (osavaldades). </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</si>
  <si>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</si>
  <si>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 xml:space="preserve">Tegevuste kavandamise aluseks on olnud Hiiumaa majandusliku potensiaali uuring ning järjepidevalt kogutakse sündmuste/koolituste läbiviimisel osalejatelt tagasidet, antud tagasisidet kasutatakse tegevuste planeerimisel. Lisaks osaletakse erinevate organisatsioonide (mh ministeeriumite) kohtumistel ja ümarlaudadel, kus samuti jagatakse kogemusi ning arutatakse arendamist vajavaid tegevusi/valdkondi. Aktiivselt osaletakse maakonna arengustrateegia koostamisel. Arenduskeskusel on olemas laialdane võrgustik (ettevõtted, vabaühendused, koolid, riiklikud organisatsioonid jne), kelle sisendit kogutakse ning tegevusi selle järgi planeeritakse.  </t>
  </si>
  <si>
    <r>
      <rPr>
        <i/>
        <sz val="9"/>
        <color theme="1"/>
        <rFont val="Calibri"/>
      </rPr>
      <t xml:space="preserve">Ettevõtluskonsultant </t>
    </r>
    <r>
      <rPr>
        <i/>
        <sz val="9"/>
        <color theme="1"/>
        <rFont val="Arial"/>
      </rPr>
      <t>(</t>
    </r>
    <r>
      <rPr>
        <i/>
        <sz val="9"/>
        <color rgb="FF1E4E79"/>
        <rFont val="Arial"/>
      </rPr>
      <t>0,5)</t>
    </r>
  </si>
  <si>
    <t>Analüütik, kommunikatsioonispetsialist (0.5)</t>
  </si>
  <si>
    <r>
      <rPr>
        <i/>
        <sz val="9"/>
        <color theme="1"/>
        <rFont val="Calibri"/>
      </rPr>
      <t xml:space="preserve">Ettevõtluskonsultnt </t>
    </r>
    <r>
      <rPr>
        <i/>
        <sz val="9"/>
        <color rgb="FF1E4E79"/>
        <rFont val="Arial"/>
      </rPr>
      <t>(0,20</t>
    </r>
    <r>
      <rPr>
        <i/>
        <sz val="9"/>
        <color theme="1"/>
        <rFont val="Arial"/>
      </rPr>
      <t>)</t>
    </r>
  </si>
  <si>
    <r>
      <rPr>
        <i/>
        <sz val="9"/>
        <color theme="1"/>
        <rFont val="Calibri"/>
      </rPr>
      <t>Juhataja/Ettevõtluskonsultant (</t>
    </r>
    <r>
      <rPr>
        <i/>
        <sz val="9"/>
        <color theme="1"/>
        <rFont val="Calibri Light"/>
      </rPr>
      <t>0,1</t>
    </r>
    <r>
      <rPr>
        <i/>
        <sz val="9"/>
        <color theme="1"/>
        <rFont val="Calibri Light"/>
      </rPr>
      <t>)</t>
    </r>
  </si>
  <si>
    <t>VÕS leping 1 Koolitaja</t>
  </si>
  <si>
    <t>Nõustatakse eelkõige VKE-sid, eraisikutest nõustamiste osalaal on hinnanguliselt 5%, kellest hinnanguliselt 50% asutavad kolme kuu jooksul ettevõtte</t>
  </si>
  <si>
    <t>VKEde ja mikroettevõtjate nõustamine, starditoetus, LEADER-meede (95%)</t>
  </si>
  <si>
    <t>Füüsiliste isikute nõustamine , ettevõtte asutamine. äriplaan (5%)</t>
  </si>
  <si>
    <t xml:space="preserve">Ettevõtlike naiste konverents on traditsiooniline üritus, kus naisettevõtjad inspireeribvad oma lugudega teisi ettevõtjaid. Ettevõtjate tunnustussündmusel tunnustame maakonna tegusamaid ettevõtteid ja kogemuslugude seminaril, mis toimub ettevõtlusnädala raames, räägivad ettevõtjad ülel konkreetsel teemal (sõltub muu hulgas ettevõtlusnädala teemast). Ettevõtluskoolitusel on JAEKi ülesanne viia läbi ettevõtlusalaseid loenguid Luua Metsanduskoolis. </t>
  </si>
  <si>
    <t>Ettevõtlike naiste konverents</t>
  </si>
  <si>
    <t>aprill</t>
  </si>
  <si>
    <t>Ettevõtjate tunnustamine</t>
  </si>
  <si>
    <t>detsember</t>
  </si>
  <si>
    <t>Kogemuslugude seminar</t>
  </si>
  <si>
    <t xml:space="preserve">oktoober </t>
  </si>
  <si>
    <t>Ettevõtluskooliotus Luua Metsanduskoolis</t>
  </si>
  <si>
    <t>veebruar - mai</t>
  </si>
  <si>
    <t>Seoses valimistulemuste kinnitamise edasi lükkamisega, toimuvad ettevõtjate ümarlauad valdades 2026 aasta I pooles.</t>
  </si>
  <si>
    <t>Infopäevad valdades</t>
  </si>
  <si>
    <t>Infopäev 2</t>
  </si>
  <si>
    <t>Seoses ettevõtlushuubi rajamise sooviga Jõgevale, korraldame projektitaotluse sisu paremaks koostamiseks võrgustiku kohtumise</t>
  </si>
  <si>
    <t>HUBi võrgustiku (konseptsiooni) välja töötamine</t>
  </si>
  <si>
    <t>…võrgustiku ….</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</si>
  <si>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</si>
  <si>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Tegevused aitavad ettevõtetel seada sihte TAIE eesmärkidest tuleneva kõrgema lisandväärtuse, rahvusvahelise konkurentsivõime ja tehnoloogia ja arendusmahukate investeeringute suunamiseks. Nendes suundades saab toietuse abil ettevõtjaid nõustada. Jõgevamaa Arengustrateegia üks võtmedeemadest on tootlikkus ettevõtluses. Jõgevamaa mainekava toob välja ühe arenguratta võtmetegurina investeeringuid inimestesse ja varadesse. Sekkumisega plaanitud tegevused ongi suunatud konkreetsete ettevõtete suutlikuse kasvatamiseks tootlikuma majandamise suunas, et tõsta lisandväärtust, ja sellega nii omaniku, kui töötajate rahulolu ja tulubaasi.</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</si>
  <si>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</si>
  <si>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Nõustmistegevusi läbi viies juhitakse ettevõtjate tähelepanu soolise võrdõiguslikkuse, ligipääsetavuse ja võrdsete võimaluste tagamisele ettevõtetes. Keskkonna- ja kliimaeesmärkide saavutamiseks korraldatakse infopäevi ja teavitustegevusi. Lisaks nõustatakse ettevõtjaid keskkonnateadlike valikute tegemisel. Tasakaalustatud regionaalarengu tagamiseks taotleme täiendavaid toetusi ja toetame ettevõtjate võrgustike arengut, et suunata tasakaalusatult ettevõtluse arenguid Jõgevamaa</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</si>
  <si>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</si>
  <si>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r>
      <rPr>
        <i/>
        <sz val="9"/>
        <color rgb="FF000000"/>
        <rFont val="Calibri"/>
      </rPr>
      <t>Ettevõtluskonsultant (</t>
    </r>
    <r>
      <rPr>
        <i/>
        <sz val="9"/>
        <color rgb="FF1E4E79"/>
        <rFont val="Arial"/>
      </rPr>
      <t>0,5)</t>
    </r>
  </si>
  <si>
    <t>Komminikatsioonijuht</t>
  </si>
  <si>
    <r>
      <rPr>
        <i/>
        <sz val="9"/>
        <color rgb="FF000000"/>
        <rFont val="Calibri"/>
      </rPr>
      <t>Ettevõtluskonsultnt (</t>
    </r>
    <r>
      <rPr>
        <i/>
        <sz val="9"/>
        <color rgb="FF1E4E79"/>
        <rFont val="Calibri Light"/>
      </rPr>
      <t>0,6</t>
    </r>
    <r>
      <rPr>
        <i/>
        <sz val="9"/>
        <color rgb="FF000000"/>
        <rFont val="Calibri Light"/>
      </rPr>
      <t>)</t>
    </r>
  </si>
  <si>
    <r>
      <rPr>
        <i/>
        <sz val="9"/>
        <color rgb="FF000000"/>
        <rFont val="Calibri"/>
      </rPr>
      <t>Juhataja/Ettevõtluskonsultant (</t>
    </r>
    <r>
      <rPr>
        <i/>
        <sz val="9"/>
        <color rgb="FF1E4E79"/>
        <rFont val="Calibri Light"/>
      </rPr>
      <t>0,1</t>
    </r>
    <r>
      <rPr>
        <i/>
        <sz val="9"/>
        <color rgb="FF000000"/>
        <rFont val="Calibri Light"/>
      </rPr>
      <t>)</t>
    </r>
  </si>
  <si>
    <t xml:space="preserve">Ettevõtluskeskkonna arendamise toetuse kasutamise mõjusamate lahendusteleidmiseks korraldame häkatoni võimalike HUBi-s tegutsevate ettevõtete ootuste kaardistamsieks. </t>
  </si>
  <si>
    <t>Ettevõtluskeskonna kujundamise koosloome häkaton</t>
  </si>
  <si>
    <t>september</t>
  </si>
  <si>
    <t xml:space="preserve">Jätkame koolituskolmapäevadega, koolitused toimuvad iga kuu JAEKis, teamsis, või renditud pinnal. Koolituse teemad selguvad ettevõtjate ootustele tuginedes, näiteks AI tootmises, prototüüpimine, patent, andmekaitse, kvaliteedijuhtimine vms. </t>
  </si>
  <si>
    <t>AI ettevõtluses (tootmine, loomeettevõtlus, jne)</t>
  </si>
  <si>
    <t>Toote kaitse, prototüüpimine</t>
  </si>
  <si>
    <t xml:space="preserve">Üldjuhtimine (majandusaasta aruanne väikeettevõtjale, turundus, juhtimine, ettevõtluskeskkond, kvaliteedijuhtimine vms) </t>
  </si>
  <si>
    <t xml:space="preserve">2026 aastal korraldame LEADER-meetme vahenditega kaks rahvusvahelist teadus-arendus-koostöö teemalist õppereisi ettevõtluskeskkonna arendamiseks.  Reisi kulud kaetakse LEADER-meetmest ja omaosalusest, õppereisi ettevalmistus toimub MAK2 meetme toel. </t>
  </si>
  <si>
    <t>Õppereiside ettevalmistamine</t>
  </si>
  <si>
    <t>jaanuar-oktoober</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</si>
  <si>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</si>
  <si>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TAIE alameesmärk - Eesti ettevõtluskeskkond soodustab ettevõtlikkust ning teadmusmahuka ettevõtluse teket ja kasvu, kõrgema lisandväärtusega toodete ja teenuste loomist ja eksporti ning investeeringuid kõigis Eesti piirkondades. TAIE fookusvaldkondadest toetab planeeritav tegevus kohaliku ressursi väärindamist, nutikaid ja kestlikke energialahendusi ja digilahendisi igas eluvaldkonnas. Jõgevamaa ettevõtluskeskkond vajab teadmuspõhist arengut ja meetme tegevused aitavad Jõgevamaa ettevõtluse nõustamisel ja arendamisel lähtuda kõrgema lisandväärtusega tegevustest. Jõgevamaa arengustrateegia 2023+ prioriteet nr 2 on Tootlikkus ettevõtluses. Tegevuskavas on välja toodud muu hulgas: 2.4.Nutika spetsialiseerumise ja kolmikpöörde tegevuskava väljatöötamine kooskõlas KEKkavaga; 2.5. Ettevõtlikkuse kasvatamine, ettevõtluse kasvu soodustamine, ettevõtluskeskkonna arendamine. Projektiga planeeritud tegevused aitavad ettevõtete tööajatel saada paremini läbi nende ja nende ettevõtte rollist kliimamuutustes, aitavad lahti mõtestada digitaliseerimise hüvesid (ja ohte) ja aitavad ettevõtte arengu juhtida teadlikuma organisatsioonikultuuri, aga ja juhtimisotsuste suunas.</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</si>
  <si>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</si>
  <si>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Nõustmis- ja koolitustegevusi läbi viies juhitakse ettevõtjate tähelepanu soolise võrdõiguslikkuse, ligipääsetavuse ja võrdsete võimaluste tagamisele ettevõtetes. Keskkonna- ja kliimaeesmärkide saavutamiseks korraldatakse infopäevi ja teavitustegevusi.</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</si>
  <si>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</si>
  <si>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Personalikulu töölepingu alusel / töökoormuse maht (1,98)</t>
  </si>
  <si>
    <t>Hinnanguliselt ca 25% nõustatavatest klientidest on eraisikud, 75% ettevõtted. Ettevõtete nõustamine suures plaanis jaguneb kaheks - erinevad toetusmeetmed ning ettevõtjad, kes soovivad oma ettevõtet arendada. HInnaguliselt 80% nõstamistest seotud toetusmeetmetega. Tiimis olemas kompetents digiturunduse nõustamisega ning seda kasutatakse üha aktiivsemalt.Nõustamised toimuvad eelregistreerumisega. Enne nõustamisele registeerumist täpsustame teema, saadame välja abimaterjale (suunavad lingid, küsimused). Grupinõustmised eraisikutele eelregistreerimisega, et selekteerida tõsise sooviga alustajaid (selekteerime nõustamisele registreerudes).</t>
  </si>
  <si>
    <t>läbi aasta</t>
  </si>
  <si>
    <t>VKEde grupinõustamine</t>
  </si>
  <si>
    <t>Füüsiliste inimetse grupinõustamine vene keeles</t>
  </si>
  <si>
    <t>kord kahe kuu tagant veebis</t>
  </si>
  <si>
    <t>Venekeelne alustava ettevõtja baaskoolitus</t>
  </si>
  <si>
    <t>sügis</t>
  </si>
  <si>
    <t>Baaskoolitused nii füüsilistele isikutele, kellel on tõsine soov alustada ettevõtlusega, samuti ka juba alustanud ettevõtjad. Toimub vene keelne koolitus. Osalejate arv 20</t>
  </si>
  <si>
    <t xml:space="preserve">Erinevate rakendusasutuste (eisa, pria, rtk) meetmeid tutvustavad seminarid (eesti- ja vene keeles)
 </t>
  </si>
  <si>
    <t>Tulemus: Ettevõtted saavad kolmikpöörde ootustest, võimalustest ja kasust paremini aru. Oskavad kasutada täiendvat ressurssi arenguhüpeteks.</t>
  </si>
  <si>
    <t>Info- ja teavitustegevus maakonna ettevõtetele kahes keeles. Tulemus: ettevõtajd hästi informeeritud kahes keeles.Teadlikkus tõuseb.</t>
  </si>
  <si>
    <t>Regulaarse infokirja levitamine Ida-Virumaa ettevõtjatele</t>
  </si>
  <si>
    <t>1X kvartalis</t>
  </si>
  <si>
    <t>Postitused IVEK tegevuste kajastamine sotsiaalmeedias, kodulehel, ürituste eel- ja järelkajastus.</t>
  </si>
  <si>
    <t>Partnerite info jagamine IVEK sotisaalmeedia kanalites ja kodulehel.</t>
  </si>
  <si>
    <t>Tulemus: oleme kursis maakonnas toimuvate ettevõtlust toetavate tegevustega ning teeme omavahel tihedamalt koostööd ning oskame oma kliente suunata. Tunnustamise üritusega panustame sihtgruppi arenemise motivaatsiooni tõstmisesse.</t>
  </si>
  <si>
    <t>Osalemine partnerina erinevate võrgustike üritustel ja konverentsidel (Ida-Viru Turismiklaster, Ida-Viru Loomemajandusklaster, Startup Estonia, Ida-Viru Leader tegevusgrupid, Tartu Ülikooli ja Tallinna Tehnikakõrgkooli kolledzid jt)</t>
  </si>
  <si>
    <t>vastavalt partenrite kavadele</t>
  </si>
  <si>
    <t>Ida-Viru Aasta Ettevõtte konkurss (ürituse kaaskorraldamine)</t>
  </si>
  <si>
    <t>III ja IV kvartal</t>
  </si>
  <si>
    <t>Maakonnas tegutsevate partnerite ning võrgustike (s.h. Leader) kaudu saame otse infot ettevõtjate probleemide kohta ning tekib ideid uuteks tegevusteks ning meie toodete/teenuste tutvustamiseks. Ettevõtlusmeetme hindamiskomisjoni töös osalemine hindajana. Tulemus: laiem võimalus jõuda sihtgrupini ning tõsta ettevõtjate teadlikkust ettevõtluse toetamise teemas ning panustada enda ekspertteadmist partnerite töösse.</t>
  </si>
  <si>
    <t>Partnerite korraldatud üritustel esinemine</t>
  </si>
  <si>
    <t>vastavalt partnerite kavadele</t>
  </si>
  <si>
    <t>Kestlike keemiatehnoloogiate kompetentsikeskuse nõukoja töös osalemine</t>
  </si>
  <si>
    <t>vastavalt partneri kavadele</t>
  </si>
  <si>
    <t>Ida-Viru Leader tegevusgruppide töös osalemine</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</si>
  <si>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</si>
  <si>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Tegevused toetavad maakonna arengustrateegia ja TAIE eesmärkide saavutamist nõustamisteenuste kaudu. Maakonna strateegiat läbivad teemad on rohepööre ja majanduse mitmekeskistamine, mida oma tegevustes ka läbivalt arvestame ning ettevõtjaid leidma täiendavat lisandväärtust, orienteeruma võimalusel eksportturgudele ning suuname ettevõtajid arenema eelkõige ettevõtluse seotud oskuste, digitaliseerimise, innovatsiooni ja kestlikkuse valdkondades. Ida-Viru maakonna arengustrateegias on ettevõtjate nõustamine välja toodud eraldi arengusuunana, mis toetab maakonna arengustrateegia ettvõtlusvaldkonna ja majanduse arengu valdkonna eesmärke.</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</si>
  <si>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</si>
  <si>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Tegevus toetab taskaalustatud regionaalset arengut kuna on Ida-Virumaa puhul suunatud maakonna majanduse mitmekesistamisele ning seekaudu regiooni arengupotentsiali laiemale väljaarendamisele. Ligipääs teenustele on tagatud soolisest kuuluvusest sõltumatult, teenuse osutaja (IVEK) valib tegevusteks ligipääsetavad ruumid ka liikumispuudega inimestele (liftid, kaldteed). Ettevõtjate nõustamise on üheks oluliseks suunaks, mida käsitletakse ettevõtja tegevuste kestlikkuse ning keskkonna- ja kliimaeesmärkide võtmes.</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</si>
  <si>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</si>
  <si>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Teenuse osutajal on laialdane võrgustik ettevõtjatest, vabaühendustest, ettevõtlusorganisatsioonidest, riigisturktuuridest (ministeeriumid, EIS, RTK, KÜSK jm.), kohlikest omavalitsustest, teadus- arendusasutustest, haridusasutustest, MARO-dest ja MAK-dest. Teenuste osutamise käigus kasutatakse võrgustikult saadud sisendit sellek, et vajaduse korral korrigeerida teenuse osutamist, pidevalt arendada teenuste kvaliteeti ning hinnata teenuse vastavust sihtgrupi tegelikele vajadustele.</t>
  </si>
  <si>
    <t>Personalikulu töölepingu alusel / töökoormuse maht (1,02)</t>
  </si>
  <si>
    <t>Piirkonnas tegutsevate erinevate ettevõtlust toetavate organisatsioonide koostööürituste korraldamine. Tulemus: tõhusam koostöö, dubleerimise vältimine ning aktuaalse infoga kursis olemine, et paremini teenindada VKEsid.</t>
  </si>
  <si>
    <t>Piirkonna ettevõtluse suminad (ettevõtlust toetavate partnerorganisatsioonide infojagamise ürituste korraldamine).</t>
  </si>
  <si>
    <t>1x kvartalis veebis</t>
  </si>
  <si>
    <t>Plaanis on käsitleda erinevaid ettevõtjate tagasisidest väljasõelutud teemasid: raamatupidamine, AI instrumendid ettevõtluses ja turunduses, äriprotsesside lihtsustamise instrumendid, müügikoolitus, toimuvad digiturunduse trennid, õppereisid jms. Kokku toimub 9 üritust.Tulemus: koolitusel osalenud ettevõtete töötajad on saanud praktilisi teadmisi, mida oma töös kasutada. Ettevõtete juhtkonnad on teadlikumad oma valikutes ja otsustes. Õpitakse üksteise kogemustest ning võrgustutakse.</t>
  </si>
  <si>
    <t>Ettevõtlusteadlikkkust tõstvad koolitused</t>
  </si>
  <si>
    <t>kevadel ja sügisel</t>
  </si>
  <si>
    <t>Digipädevust arendavad koolitused</t>
  </si>
  <si>
    <t>Koolituste sari "Eat &amp; Meet"</t>
  </si>
  <si>
    <t>5 korda aastas</t>
  </si>
  <si>
    <t>Eat &amp; Meet on uuenduslik õpivorm, mis ühendab ettevõtluse, kogukonna ja elukestva õppe loomulikul ja ligipääsetaval viisil. See ei ole lihtsalt koolitus, vaid kogemus, mis toob kokku ettevõtjad erinevatest valdkondadest ning loob keskkonna, kus õppimine toimub vabas õhkkonnas, praktiliste arutelude ja kogemuslugude kaudu. Eat &amp; Meet on näide sellest, kuidas õppimine võib olla loomulik osa elust – toetav, tähenduslik ja koosloov.</t>
  </si>
  <si>
    <t>Ettevõtlusnädal 2026</t>
  </si>
  <si>
    <t>sügisel</t>
  </si>
  <si>
    <t xml:space="preserve">Edendab Ida-Viru ettevõtlusmaastiku ökosüsteemi. Ettevõtlusnädal toimub koostöös partneritega </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</si>
  <si>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</si>
  <si>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Tegevused toetavad maakonna arengustrateegia ja TAIE eesmärkide saavutamist koolitus ja seminaride läbiviimise teenuste kaudu. Maakonna strateegiat läbivad teemad on rohepööre ja majanduse mitmekeskistamine, mida oma tegevustes ka läbivalt arvestame. Innustame ettevõtjaid leidma täiendavat lisandväärtust läbi digi-, nuti- ja kestlikkuse lahenduste , orienteeruma võimalusel eksportturgudele ning arenema ettevõtlusega seotud oskustes. Ida-Viru maakonna arengustrateegias on ettevõtjate koolitamine välja toodud eraldi arengusuunana, mis toetab maakonna arengustrateegia ettvõtlusvaldkonna ja majanduse arengu valdkonna eesmärke.</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</si>
  <si>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</si>
  <si>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Tegevus toetab tasakaalustatud regionaalset arengut kuna on Ida-Virumaa puhul suunatud maakonna majanduse mitmekesistamisele ning seekaudu regiooni arengupotentsiali laiemale väljaarendamisele. Ligipääs teenustele on tagatud soolisest kuuluvusest sõltumatult, teenuse osutaja (IVEK) nõustamispaigad(nii Jõhvis kui Narvas) on ligipääsetavad ka liikumispuudega inimestele (liftid, kaldteed). Ettevõtjate koolitamine on üheks oluliseks suunaks, mida käsitletakse ettevõtja tegevuste kestlikkus keskkonna- ja kliimaeesmärkide võtmes.</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</si>
  <si>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</si>
  <si>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Teenuse osutajal on laialdane võrgustik ettevõtjatest, vabaühendustest, ettevõtlusorganisatsioonidest, riigisturktuuridest (ministeeriumid, EIS, RTK, KÜSK jm.), kohlikest omavalitsustest, teadus- arendusasutustest, haridusasutustest, MARO-dest ja MAK-dest. Teenuste osutamise käigus kasutataksenii võrgustikult saadud sisendit kui ka klientide sisendit sellek, et vajaduse korral korrigeerida teenuse osutamist, pidevalt arendada teenuste kvaliteeti ning hinnata teenuse vastavust sihtgrupi tegelikele vajadustele ning mitte dubleerida tegevusi maakonnas.</t>
  </si>
  <si>
    <r>
      <rPr>
        <i/>
        <sz val="9"/>
        <color theme="1"/>
        <rFont val="Calibri"/>
      </rPr>
      <t xml:space="preserve">Ettevõtluskonsultant </t>
    </r>
    <r>
      <rPr>
        <i/>
        <sz val="9"/>
        <color theme="1"/>
        <rFont val="Calibri Light"/>
      </rPr>
      <t>(</t>
    </r>
    <r>
      <rPr>
        <i/>
        <sz val="9"/>
        <color rgb="FF1E4E79"/>
        <rFont val="Calibri Light"/>
      </rPr>
      <t>0,60</t>
    </r>
    <r>
      <rPr>
        <i/>
        <sz val="9"/>
        <color theme="1"/>
        <rFont val="Calibri Light"/>
      </rPr>
      <t>)</t>
    </r>
  </si>
  <si>
    <r>
      <rPr>
        <i/>
        <sz val="9"/>
        <color theme="1"/>
        <rFont val="Calibri"/>
      </rPr>
      <t>Ettevõtluskonsultant (</t>
    </r>
    <r>
      <rPr>
        <i/>
        <sz val="9"/>
        <color rgb="FF1E4E79"/>
        <rFont val="Calibri Light"/>
      </rPr>
      <t>0,60</t>
    </r>
    <r>
      <rPr>
        <i/>
        <sz val="9"/>
        <color theme="1"/>
        <rFont val="Calibri Light"/>
      </rPr>
      <t>)</t>
    </r>
  </si>
  <si>
    <r>
      <rPr>
        <i/>
        <sz val="9"/>
        <color theme="1"/>
        <rFont val="Calibri"/>
      </rPr>
      <t xml:space="preserve">Ettevõtluskonsultnt </t>
    </r>
    <r>
      <rPr>
        <i/>
        <sz val="9"/>
        <color rgb="FF1E4E79"/>
        <rFont val="Calibri Light"/>
      </rPr>
      <t>(0,60</t>
    </r>
    <r>
      <rPr>
        <i/>
        <sz val="9"/>
        <color theme="1"/>
        <rFont val="Calibri Light"/>
      </rPr>
      <t>)</t>
    </r>
  </si>
  <si>
    <r>
      <rPr>
        <i/>
        <sz val="9"/>
        <color theme="1"/>
        <rFont val="Calibri"/>
      </rPr>
      <t>Juhataja/Ettevõtluskonsultant (</t>
    </r>
    <r>
      <rPr>
        <i/>
        <sz val="9"/>
        <color theme="1"/>
        <rFont val="Calibri Light"/>
      </rPr>
      <t>0,1</t>
    </r>
    <r>
      <rPr>
        <i/>
        <sz val="9"/>
        <color theme="1"/>
        <rFont val="Calibri Light"/>
      </rPr>
      <t>)</t>
    </r>
  </si>
  <si>
    <t>10 füüsilist isikut, 15 ettevõtet. Skoobis on konkurentsivõime kasutoetus, EISi starditoetus ja muud  erinevad toetused. Jagame infot ka Leader-toetuse ja muude siseriiklike toetuste osas, kui ettevõtja seda vajab, konsultantide kompetentsid on selles osas olemas. Kulude on prognoositud pigem tagasihoidlikud ja sisaldavad elementaarset- ruumide ja kontoritarvete kulu, nõustamisega seotud transpordi, kohvi pakkumise vms kulu</t>
  </si>
  <si>
    <t>Erinevate meetmete nõustamine</t>
  </si>
  <si>
    <t xml:space="preserve">Ettevõtjate tunnustussündmusel tunnustame maakonna tegusamaid ettevõtteid ja kogemuslugude seminaril, mis toimub kord kvartalis, räägivad ettevõtjad ülel konkreetsel teemal. Infot jagatakse erinevate meetmete ja kohalike võimaluste kohta, jooksvalt korraldatakse koolitusi vastavalt piirkonna ettevõtjate vajadustele. </t>
  </si>
  <si>
    <t>Kesk-Eesti ettevõtlusinkubaatori ja kood/Järva infotund</t>
  </si>
  <si>
    <t>jaanuar, september</t>
  </si>
  <si>
    <t>Ettevõtjate kogemuslugude seminar</t>
  </si>
  <si>
    <t>kord kvartalis</t>
  </si>
  <si>
    <t>Toetusmeetmete PRIA LEADER; EIS infotund</t>
  </si>
  <si>
    <t>veebruar</t>
  </si>
  <si>
    <t>Töötukassa infotund; KIK meetmete infotund</t>
  </si>
  <si>
    <t>märts, aprill</t>
  </si>
  <si>
    <t>KOVide ettevõtlusmeetmete infotunnid</t>
  </si>
  <si>
    <t>jooksvalt</t>
  </si>
  <si>
    <t>Jooksvalt vajaduspõhised koolitused, konverentsid, seminarid ja ettevõtjate tunnustamine</t>
  </si>
  <si>
    <t>KOVide ettevõtluspäevadel osalemine ja info jagamine</t>
  </si>
  <si>
    <t>Karjäärimessil osalemine</t>
  </si>
  <si>
    <t>kevadel</t>
  </si>
  <si>
    <t>Regulaarne infokiri ettevõtjatele</t>
  </si>
  <si>
    <t>kord kuus</t>
  </si>
  <si>
    <t xml:space="preserve">Jagame ettevõtlusinkubaatori ja turismisihtkoha võrgustiku infot ja kogemusi, kohtume ettevõtjate võrgustikega, korraldame ettevõtjatele vähemalt ühe õppereisi. </t>
  </si>
  <si>
    <t>Kesk-Eesti Ettevõtlusinkubaator parimad praktikad ja koostöö</t>
  </si>
  <si>
    <t>Kesk-EestiDMO parimad parktikad ja koostöö</t>
  </si>
  <si>
    <t>Erinevate ettevõtjate võrgustikega koostöö</t>
  </si>
  <si>
    <t>Kohtumised ja ümarlauad koostööpartneritega (Töötukassa, kutsehariduskeskus, omavalitsused, LEADER-tegevusrühmad jne)</t>
  </si>
  <si>
    <t>Ettevõtjate õppereisid</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</si>
  <si>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</si>
  <si>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Tegevuste eesmärk on toetada TAIE eesmärkide saavutamist nõustamiste kaudu (digilahenduste kasutusele võtmine, andmemajanduse arendamine uute ärivõimaluste loomiseks,  innovatsioon, kõrgem lisandväärtuse tooted/teenused, eksport jne). Maakonna arengustarteegias on välja toodud peamised probleemid, milleks on madal ettevõtlusaktiivsus ja tarkade töökohtade vähesus; tootmisprotsesside tööjõumahukus ja vähene efektiivsus; ressursside ebaefektiivne ja jätkusuutmatu kasutamine. Antud probleemid on prioriteetsed ning nende koolitus ja teadlikkuse kasv maakonna ettevõttetes oluline. Saame tuua häid näiteid maakonna ettevõtjatele parimatest praktikatest kasvatades ettevõtjate teadlikkust ja arengut.</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</si>
  <si>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</si>
  <si>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Tegevus toetab tasakaalustatud regionaalset arengut.  Ligipääs teenustele on tagatud soolisest kuuluvusest sõltumatult, pakutakse võrdseid võimalusi nõustamisele eesti ja inglise keeles, SA Järvamaa  nõustamispaigana on ligipääsetav ka liikumispuudega inimestele (lift, kaldtee). Ettevõtjate nõustamine on üheks oluliseks suunaks, mida käsitletakse ettevõtja tegevuste kestlikkus keskkonna- ja kliimaeesmärkide võtmes.</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</si>
  <si>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</si>
  <si>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Teenuse osutajal on võrgustik ettevõtjatest, vabaühendustest, ettevõtlusorganisatsioonidest, riigisturktuuridest, kohlikest omavalitsustest, teadus- arendusasutustest, haridusasutustest, MARO-dest ja MAK-dest. Teenuste osutamise käigus kasutatakse võrgustikult saadud sisendit selleks, et vajaduse korral korrigeerida teenuse osutamist, pidevalt arendada teenuste kvaliteeti ning hinnata teenuse vastavust sihtgrupi tegelikele vajadustele. Arvesse võetakse 2022. aastal  koostatud Järvamaa ettevõtlusuuringu tulemusi, Järvamaa energia- ja kliimakava,  Kesk-Eesti arenguleppe seisukohti (kaasatud OECD), 2023. aastal käivitatud Kesk-Eesti ringbiomajanduse teekaardi koostamise pilootprojekti tulemusi.</t>
  </si>
  <si>
    <r>
      <rPr>
        <i/>
        <sz val="9"/>
        <color rgb="FF000000"/>
        <rFont val="Calibri"/>
      </rPr>
      <t>Ettevõtluskonsultant (</t>
    </r>
    <r>
      <rPr>
        <i/>
        <sz val="9"/>
        <color rgb="FF1E4E79"/>
        <rFont val="Arial"/>
      </rPr>
      <t>0,25</t>
    </r>
    <r>
      <rPr>
        <i/>
        <sz val="9"/>
        <color rgb="FF000000"/>
        <rFont val="Arial"/>
      </rPr>
      <t>)</t>
    </r>
  </si>
  <si>
    <r>
      <rPr>
        <i/>
        <sz val="9"/>
        <color rgb="FF000000"/>
        <rFont val="Calibri"/>
      </rPr>
      <t>Juhataja/Ettevõtluskonsultant (</t>
    </r>
    <r>
      <rPr>
        <i/>
        <sz val="9"/>
        <color rgb="FF1E4E79"/>
        <rFont val="Calibri Light"/>
      </rPr>
      <t>0,1</t>
    </r>
    <r>
      <rPr>
        <i/>
        <sz val="9"/>
        <color rgb="FF000000"/>
        <rFont val="Calibri Light"/>
      </rPr>
      <t>)</t>
    </r>
  </si>
  <si>
    <t>Kasutatakse innotrepi metoodikat  ja ettevõtluse elujõulisuse indeksi näitajaid ettevõtjate motiveeriimiseks ja innustamiseks, tehakse koostööd teadusasutustega ning osaletakse Kesk-Eesti Innivatsioonikeskuse tegevusteshakse</t>
  </si>
  <si>
    <t>Innotrepp</t>
  </si>
  <si>
    <t>ettevõtluse elujõulisuse indeks</t>
  </si>
  <si>
    <t>koostöö teadusasutustega</t>
  </si>
  <si>
    <t>Kesk-Eesti Innovatsioonikeskuse tegevustes osalemine</t>
  </si>
  <si>
    <t>Koolitussarja teemad selguvad ettevõtjate ootustele tuginedes, näiteks AI tootmises, prototüüpimine, patent, andmekaitse, kvaliteedijuhtimine, juhtimisalased oskused ja pädevuste arendamine, innovaatlised ja digilahendused, nutikas spetsialiseerumine, kolikpööre, ringmajandus</t>
  </si>
  <si>
    <t>ettevõtjate õppereis 20 in</t>
  </si>
  <si>
    <t xml:space="preserve">Koolitussarjad  VKE-de oluliste oskuste arendamiseks  </t>
  </si>
  <si>
    <t>Tervist edendava tööandja koolitused</t>
  </si>
  <si>
    <t>Andmekaitseinspetsioon, Patendiameti, Tööinspektsiooni koolitused</t>
  </si>
  <si>
    <t>jaanuar-aprill</t>
  </si>
  <si>
    <t>E-arved, digitaliseerimine, kaasaegsed teadmised maksundusess VKE raamatupidamises</t>
  </si>
  <si>
    <t>august-november</t>
  </si>
  <si>
    <t>Inglise ärikeele õpe</t>
  </si>
  <si>
    <t>oktoober-november</t>
  </si>
  <si>
    <t>Konkreetseid koostöökokkuleppeid ei ole. soovime leida koostööpartneri, kelle abil alustada rahvusvahelist koostööd</t>
  </si>
  <si>
    <t>Avatud välisinvestoritele ja rahvusvahelisele koostööle</t>
  </si>
  <si>
    <t>Kogemustevahetused ettevõtjate vahel</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</si>
  <si>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</si>
  <si>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egevuste kavandamisel lähtutakse ettevõtete, teadusasutuste ja teiste partnerite koostööst tekkiva sünergia kaudu fookusvaldkondade arengu toetamist ja lisandväärtuse suurendamist. Olulist rõhku pööratakse digilahenduste kasutamise kasvule, sh andmemajandusest tulenevate  uute ärivõimaluste loomisele, küberturvalisuse ohtude ennetamisele. Kesksele kohale seatakse kohalike ressursside väärindamine, sh teisese toorme ja jäätmete kasutamine tootmises ning tõhusam ja energiasäästlikum tootmine.</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</si>
  <si>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</si>
  <si>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Koolituste, õppereiside ja koostöö edendatakse tasakaalustatud regionaalset arengut. Teenust pakutakse kõikidele huvigruppidele sõltumata soost ja liikumisvõimalustest (SA ruumidesse pääs tagatud liftiga, kaldteega) Vajadusel pakutakse inglisekeelset teenust. Sündmuste läbiviimisel arvestatakse keskkonnasäästlikkust ja maakonna kliimaeesmärke. Teenuste ligipääsetavus ja sooline võrdne kohtlemine on tagatud, selahulgas naisettevõtjatega regulaarsed kohtumised ning neile ürituste organiseerimine.</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</si>
  <si>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</si>
  <si>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Tegevuste kavandamisel võetakse aluseks TAIE eesmärgid, maakonna arengustrateegia, Järvamaa 2022. aastal valminud ettevõtlusuuring, Järvamaa energia- ja kliimakava, Kesk-Eesti arenguleppest tulenevad soovitused (OECDga koostöö), 2023. aastal alustatud Kesk-Eesti ringbiomajanduse teekaardi koostamise pilootprojektist tulenevaid soovitusi.</t>
  </si>
  <si>
    <t>@dropdown</t>
  </si>
  <si>
    <r>
      <rPr>
        <i/>
        <sz val="9"/>
        <color theme="1"/>
        <rFont val="Calibri"/>
      </rPr>
      <t xml:space="preserve">Ettevõtluskonsultant </t>
    </r>
    <r>
      <rPr>
        <i/>
        <sz val="9"/>
        <color theme="1"/>
        <rFont val="Arial"/>
      </rPr>
      <t>(</t>
    </r>
    <r>
      <rPr>
        <i/>
        <sz val="9"/>
        <color rgb="FF1E4E79"/>
        <rFont val="Arial"/>
      </rPr>
      <t>0,85</t>
    </r>
    <r>
      <rPr>
        <i/>
        <sz val="9"/>
        <color theme="1"/>
        <rFont val="Arial"/>
      </rPr>
      <t>)</t>
    </r>
  </si>
  <si>
    <t>Turunduskoordinaator (0,1)</t>
  </si>
  <si>
    <t>Juhataja/Ettevõtluskonsultant (0,25)</t>
  </si>
  <si>
    <t>MAK 1 töötajad kokku</t>
  </si>
  <si>
    <t>VÕS leping, infoseminar 1</t>
  </si>
  <si>
    <t>VÕS leping, infoseminar 2</t>
  </si>
  <si>
    <t xml:space="preserve">VÕS leping, koostöövõrgustike ümarlauad </t>
  </si>
  <si>
    <t>Füüsiliste isikute nõustamine on pigem marginaalne. 95% nõustamistest on suunatud ettevõtetele</t>
  </si>
  <si>
    <t>Infoseminar 1 on mõeldud alustanud ettevõtjatele ja kuni 3-aasta vanustele VKEdele teemal "Ettevõtluse ABC". Kuludena ruumide rent ja kohvipausid.
Infoseminar 2 (koostöös Haapsalu Töötukassaga, Haapsalu Kolledzi, muude Läänemaa haridusasutuste ja koostööpartneritega) koostöövõimaluste kohta Läänemaal. Kuludena ruumide rent ja kohvipausid.
Infoseminar-õppereisile on planeeritud osalema minimaalselt 15 ettevõtet. Omaosalus on 100 eurot.</t>
  </si>
  <si>
    <t>Infoseminar 1 (alustanud ja kuni 3-aastat tegutsenud ettevõtjatele)</t>
  </si>
  <si>
    <t>I poolaasta</t>
  </si>
  <si>
    <t>Infoseminar 2 Ettevõtete koostöövõimalused (koostöös koostööpartneritega)</t>
  </si>
  <si>
    <t>II poolaasta</t>
  </si>
  <si>
    <t>Infoseminar-õppereis erinevatesse Ida-Virumaa innovaatilistesse ja kolmikpöörde valdkonna ettevõtetesse</t>
  </si>
  <si>
    <t>Plaanis on tutvustada VKE-dele mõeldud toetusmeetmeid. Kuludena ruumide rent ja kohvipausid.</t>
  </si>
  <si>
    <t>Toetusmeetmete infopäev</t>
  </si>
  <si>
    <t>veebruar-märts</t>
  </si>
  <si>
    <t>Regulaarne infokiri</t>
  </si>
  <si>
    <t>igakuine</t>
  </si>
  <si>
    <t>Digikanalite haldus ja arendus</t>
  </si>
  <si>
    <t>Võrgustike- ja sidustegevustes osalemine</t>
  </si>
  <si>
    <t>Jätkame ettevõtete võrgustumistegevustega, kokku min 3 kohtumist: naisettevõtjatele, "OMA märgise" ettevõtjatele ja ettetvõtjate nõukoja kohtumisteks</t>
  </si>
  <si>
    <t>Ettevõtete koostöövõrgustike tegevused ja ümarlauad</t>
  </si>
  <si>
    <t>Kohtumised ja ümarlaud koostööpartneritega (Töötukassa, HKHK, Haapsalu Kolledz, KOVid)</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</si>
  <si>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</si>
  <si>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 xml:space="preserve">Planeeritavad tegevused toetavad TAIE eesmärkide saavutamist nõustamiste suunitluse kaudu, mille raames suunatakse ja juhendatakse ettevõtjaid leidma täiendavat lisandväärtust ning arenema eelkõige ettevõtlusega seotud oskuste, digitaliseerimise, innovatsiooni ja kestlikkuse valdkondades. Samuti on tegevuste planeerimisel lähtutud  Lääne maakonna arengustrateegia eesmärkidest, milleks on  Läänemaale iseloomuliku ja traditsioonilise ettevõtluse arendamine; aastaringse ja kõrgema lisandväärtusega ettevõtluse arendamine; kohaliku toorme väärindamine, bio- ja sinimajandus; ringmajandus, energiatootmise potentsiaali rakendamine. Nõustamiste, koolituste ja võrgustike edendamiste kaudu  suunatakse ettevõtjaid liikuma  suurema lisandväärtusega tootmise ja digitaliseerimise poole, samuti innovatsioonivõimaluste leidmisele koostöös kõrgkoolide ja teadusasutustega ning kestlikkuse printsiipide jälgimisele ja ringmajanduse põhimõtete elluviimisele. 
</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</si>
  <si>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</si>
  <si>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Tegevuste planeerimisel ja elluviimisel panustatakse ettevõtete regionaalsete koostöövõrgustike arendamisse. Planeeritud tegevused toetavad taskaalustatud regionaalset arengut, sest on suunatud Lääne maakonna majanduse mitmekesistamisele ning seekaudu regiooni arengupotentsiali laiemale väljaarendamisele. Ligipääs kõikidele teenustele on tagatud soolisest kuuluvusest sõltumatult. Nõustamispaigad valitakse selle järgi, et need on ligipääsetavad ka liikumispuudega inimestele (liftid, kaldteed).</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</si>
  <si>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</si>
  <si>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Teenuse osutaja on viinud läbi mitmeid ettevõtlusvaldkonna uuringuid, kuhu on olnud kaasatud riiklikud struktuurid, ettevõtjad, kohalikud omavalitsused, maakondlikud teadus- ja arendusasutused. Samuti on läbi viidud ümarlaudu ja töötubasid ettevõtjatega ning kasutatud nimetatud tagasisidest tulnud ettepanekuid teenuste sisu disainimisel. Alates 2025.aaastast kutsutakse SA Läänemaa poolt kokku ettevõtjate nõukoda, milles osalevad ettevõtjad on kaasatud planeerimisprotsessi. Teenuste osutamise käigus kogutakse edaspidi pidevalt tagasisidet ja hinnanguid, mis on sisendiks teenuste arendamisel ja vajalikel korrigeerimistegevustel.</t>
  </si>
  <si>
    <r>
      <rPr>
        <i/>
        <sz val="9"/>
        <color rgb="FF000000"/>
        <rFont val="Calibri"/>
      </rPr>
      <t>Ettevõtluskonsultant (</t>
    </r>
    <r>
      <rPr>
        <i/>
        <sz val="9"/>
        <color rgb="FF000000"/>
        <rFont val="Arial"/>
      </rPr>
      <t>0,15)</t>
    </r>
  </si>
  <si>
    <t>MAK 2 töötajad kokku</t>
  </si>
  <si>
    <t>Koolitussari "Ettevõtlusakadeemia", 4 koolitust ja 4 VÕS lepingut</t>
  </si>
  <si>
    <t>Õppereisi koolituspäev, VÕS leping</t>
  </si>
  <si>
    <t xml:space="preserve">2026. aastal plaanime võrgustustegevusi eelkõige Läänemaa Oma märgis, tervisemajandusettevõtetele ja muudele mikro- ja väike-ettevõtetele. Tegemist on koostöökohtumistega, kuhu on kaasatud Haapsalu Kolledz, Haapsalu Kutsehariduskeskus ja muud ettevõtlusega seotud haridusasutused ning Läänemaa tervisemajanduse ettevõtted. Eesmärk võrgustumine ja ettevõtlusoskuste ( keskkonnahoidlikud oskused) arendamine </t>
  </si>
  <si>
    <t>Erinevad võrgustikutegevused, töötubades osalemine, vestlusringid</t>
  </si>
  <si>
    <t>Külaskäigud partnerite juurde (ülikoolide, teadusasutuste või kompetentsikeskuste laborid, töökojad, koolituskeskused jms)</t>
  </si>
  <si>
    <t>Läänemaa OMA märgise ettevõtetega kohtumised</t>
  </si>
  <si>
    <t>2 x aastas</t>
  </si>
  <si>
    <t>Tervisemajanduse alased koostöökohtumised Haapsalu Kolledziga</t>
  </si>
  <si>
    <t>1 x aastas</t>
  </si>
  <si>
    <t xml:space="preserve">Koolitused toimuvad sarjana nimetuse all  "Ettevõtlusakadeemia", sari koosneb neljast koolitusest: 
Koolitus 1. Ettevõtjate tehniliste digioskuste koolituspäev (Excel, MS 365 jms); 
Koolitus 2. Keskastmejuhtide juhtimisalaste oskuste arendamine ettevõttes;  
Koolitus 3. Digilahendused ja Chat GPT võimalused ettevõttes; 
Koolitus 4. Ekspordiga alustamise ABC (s.h. praktiku esinemine)
</t>
  </si>
  <si>
    <t>Ettevõtlusakadeemia - koolituste sari, kokku 4 päeva</t>
  </si>
  <si>
    <t>veebruar - november</t>
  </si>
  <si>
    <t>Õppereisi koolituspäev (seminariruumi rent)</t>
  </si>
  <si>
    <t>Rahvusvahelist koostööd hetkel ei toimu, seetõttu ei planeeri ka tegevuseks kulusid. Samas oleme teemale avatud.</t>
  </si>
  <si>
    <t>Kuidas on tegevuste kavandamisel lähtutud TAIE ja maakonna arengustrateegiate eesmärkidest (kirjeldada lühidalt) (käskkirja punkt 12.6)</t>
  </si>
  <si>
    <t>Planeeritavad tegevused toetavad TAIE eesmärkide saavutamist koolituste sisu kaudu, mille raames suunatakse ja juhendatakse ettevõtjaid leidma täiendavat lisandväärtust ning arenema eelkõige ettevõtlusega seotud oskuste, digitaliseerimise, innovatsiooni ja kestlikkuse valdkondades. Samuti on tegevuste planeerimisel lähtutud Lääne maakonna arengustrateegia eesmärkidest, milleks on Läänemaale iseloomuliku ja traditsioonilise ettevõtluse arendamine; aastaringse ja kõrgema lisandväärtusega ettevõtluse arendamine; kohaliku toorme väärindamine, bio- ja sinimajandus; ringmajandus, energiatootmise potentsiaali rakendamine. Nõustamiste, koolituste ja võrgustike edendamiste kaudu suunatakse ettevõtjaid liikuma suurema lisandväärtusega tootmise ja digitaliseerimise poole, samuti innovatsioonivõimaluste leidmisele koostöös kõrgkoolide ja teadusasutustega ning kestlikkuse printsiipide jälgimisele ja ringmajanduse põhimõtete elluviimisele.</t>
  </si>
  <si>
    <t>Kuidas edendatakse tasakaalustatud regionaalne arengut, soolist võrdõiguslikkust, võrdseid võimalusi, ligipääsetavusest ning keskkonna- ja kliimaeesmärke (kirjeldada lühidalt, tuues välja konkreetsed põhimõtted ja tegevused, mille kaudu neid edendatakse) (käskkirja punkt 12.6)</t>
  </si>
  <si>
    <t>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(käskkirja punkt 12.9)</t>
  </si>
  <si>
    <t>Teenuse osutaja on viinud läbi mitmeid ettevõtlusvaldkonna uuringuid, kuhu on olnud kaasatud riiklikud struktuurid, ettevõtjad, kohalikud omavalitsused, maakondlikud teadus- ja arendusasutused. Samuti on läbi viidud ümarlaudu ja töötubasid ettevõtjatega ning kasutatud nimetatud tagasisidest tulnud ettepanekuid teenuste sisu disainimisel. Teenuste osutamise käigus kogutakse edaspidi pidevalt tagasisidet ja hinnanguid, mis on sisendiks teenuste arendamisel ja vajalikel korrigeerimistegevustel.</t>
  </si>
  <si>
    <t>Personalikulu töölepingu alusel / töökoormuse maht - 1,3 kohta</t>
  </si>
  <si>
    <r>
      <rPr>
        <i/>
        <sz val="9"/>
        <color theme="1"/>
        <rFont val="Calibri"/>
      </rPr>
      <t xml:space="preserve">Ettevõtluskonsultant </t>
    </r>
    <r>
      <rPr>
        <i/>
        <sz val="9"/>
        <color theme="1"/>
        <rFont val="Arial"/>
      </rPr>
      <t>(</t>
    </r>
    <r>
      <rPr>
        <i/>
        <sz val="9"/>
        <color rgb="FF1E4E79"/>
        <rFont val="Arial"/>
      </rPr>
      <t>0,90</t>
    </r>
    <r>
      <rPr>
        <i/>
        <sz val="9"/>
        <color theme="1"/>
        <rFont val="Arial"/>
      </rPr>
      <t>)</t>
    </r>
  </si>
  <si>
    <r>
      <rPr>
        <i/>
        <sz val="9"/>
        <color theme="1"/>
        <rFont val="Calibri"/>
      </rPr>
      <t>Ettevõtluskonsultant (</t>
    </r>
    <r>
      <rPr>
        <i/>
        <sz val="9"/>
        <color rgb="FF1E4E79"/>
        <rFont val="Arial"/>
      </rPr>
      <t>0,20</t>
    </r>
    <r>
      <rPr>
        <i/>
        <sz val="9"/>
        <color theme="1"/>
        <rFont val="Arial"/>
      </rPr>
      <t>)</t>
    </r>
  </si>
  <si>
    <r>
      <rPr>
        <i/>
        <sz val="9"/>
        <color theme="1"/>
        <rFont val="Calibri"/>
      </rPr>
      <t xml:space="preserve">Ettevõtluskonsultnt </t>
    </r>
    <r>
      <rPr>
        <i/>
        <sz val="9"/>
        <color rgb="FF1E4E79"/>
        <rFont val="Arial"/>
      </rPr>
      <t>(0,20</t>
    </r>
    <r>
      <rPr>
        <i/>
        <sz val="9"/>
        <color theme="1"/>
        <rFont val="Arial"/>
      </rPr>
      <t>)</t>
    </r>
  </si>
  <si>
    <t>Eelistame alati oma tegevused suunata VKE-dele, aga kuna statistiliselt on maakonnas enim mikroettevõtteid, siis on ka nõustatavad ka sageli mikroettevõtted, meie eesmärk ongi see, et läbi nõustamiste ja muude toetavate tegevuste suudaksid mikroettevõtted kasvada. Hinnanguliselt on hetkel meil kuu lõikes umbes 4-5 nõustamist kuus. Eraisikute osakaal on väike ja loobutakse tihti peale esmakohtumist. Lääne-Virumaa sihtrühm on tootmine, tööstus ( metall, puit, toit ), kuid näeme suuremat osakaalu paraku teenuste pakkumises. Selle mõjutamiseks teeme teavitust ja üleskutseid, et kaasta ikkagi tegelikku sihtrühma. 2025 oli enamus nõustatavatest mikroettevõtted ( 90 % ). Aastal 2026 ei plaani me eraisikuid nõustada. Plaanime nõustada vastavalt meetmele VKEsi kuid paraku on meil mikro osakall hetkel 94%, mistõttu nõustame ka mikrosid, et muuta neid VKE-deks.</t>
  </si>
  <si>
    <t>vastavalt vajaduse tekkele</t>
  </si>
  <si>
    <t>ei planeeri</t>
  </si>
  <si>
    <t>2026. aasta eesmärk on jätkata 2025. aastal alustatud ettevõtlusseminari korraldamist.
Aluseks võetakse 2025. aastal loodud kontseptsioon ning kulud planeeritakse samas suurusjärgus.
Seminar on planeeritud 2026. aasta esimesse poolde.</t>
  </si>
  <si>
    <t>Ettevõtluse seminarid</t>
  </si>
  <si>
    <t>Eesmärk on korraldada infopäevi VIROLi ettevõtlusvaldkonna tegevussuundade ja teenuste tutvustamiseks.
Koostöös partneritega luuakse sidus teavituspäevade sari, mille teemad määratakse kindlaks vastavalt partneritega sõlmitud kokkulepetele.
Infopäevad toimuvad kas veebivahendusel või Rakvere Riigimajas.</t>
  </si>
  <si>
    <t>Info ja teavituspäevad koostöös partneritega ( Töötukassa, KOV-id)</t>
  </si>
  <si>
    <t>2x - 4x aasta jooksul</t>
  </si>
  <si>
    <t>Eesmärk on jätkata osalemist kohalike ettevõtlusklubide tegevuses, et tagada võrgustike orgaaniline kasv ja järjepidevus. Ettevõtlusklubide sündmuste teemad valitakse vastavalt liikmete ettepanekutele ning keskendutakse neile oluliste teemade arutelule ja vajadusel teenuste või suundade tutvustamisele.
Lisaks planeerime I poolaastasse kogemuskülastuse Läänemaale, et tutvuda innovatsiooni ja kestlikke lahendusi rakendavate tööstusettevõtetega.</t>
  </si>
  <si>
    <t xml:space="preserve">Osalemine käivitatud ettevõtlusklubides ( Rakvere, Tapa). toimuvad kord kvartalis. </t>
  </si>
  <si>
    <t>Läänemaa ettevõtete külastus</t>
  </si>
  <si>
    <t>Jätkame tunnustussündmuse korraldamisega, et tunnustada maakonna parimaid.</t>
  </si>
  <si>
    <t>Ettevõtlusgala</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</si>
  <si>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</si>
  <si>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 xml:space="preserve">Tegevuste planeerimisel lähtutakse maakonna ettevõtlusstrateegia dokumendist. Suurem suund meie maakonnas on peale Ettevõtluse ühendamist tervikuks, mikro ettevõtjate areng VKEks ning ettevõtlikkuse arendamist ettevõtluseks ( iseseisev osa tulu toomisel ). Suurema lisandväärtusega toodete arendamine koostöös haridusasutustega ning PEEK tegevuskavast tulenevate suundadega integratsiooniga ( HUB, Inkubatsioon, vähendada dubleerivaid tegevusi maakonnas MAK &amp; PEEK ).                        
</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</si>
  <si>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</si>
  <si>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 xml:space="preserve">Tegevuskavas on panustatud regionaalsete koostöövõrgustike tekkele ja arengule. Kompetentsi tõstmise koolitused viiakse igasse omavalitsusse, mille raames toimub ka vaba arutelu ja ümarlaud. Kõikidele teenustele on tagatud ligipääs sõltumata isiku erisustest ( sooline võrdõiguslikkus jne ). Ligipääsetavusega arvestatakse igas olukorras ning vajadusel muudetakse nõustamisviise.			
</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</si>
  <si>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</si>
  <si>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 xml:space="preserve">Aluseks on ettevätlusstrateegia, mis on kõike eelnevat arvesse võtnud. Organisatsioon panustab igapäevaselt nii edasi kui tagasisidele kõigi mainitud osapooltega                        
</t>
  </si>
  <si>
    <t>Personalikulu töölepingu alusel / töökoormuse maht 0,3</t>
  </si>
  <si>
    <r>
      <rPr>
        <i/>
        <sz val="9"/>
        <color rgb="FF000000"/>
        <rFont val="Calibri"/>
      </rPr>
      <t>Ettevõtluskonsultant (</t>
    </r>
    <r>
      <rPr>
        <i/>
        <sz val="9"/>
        <color rgb="FF1E4E79"/>
        <rFont val="Arial"/>
      </rPr>
      <t>0,1</t>
    </r>
    <r>
      <rPr>
        <i/>
        <sz val="9"/>
        <color rgb="FF000000"/>
        <rFont val="Arial"/>
      </rPr>
      <t>)</t>
    </r>
  </si>
  <si>
    <r>
      <rPr>
        <i/>
        <sz val="9"/>
        <color rgb="FF000000"/>
        <rFont val="Calibri"/>
      </rPr>
      <t>Ettevõtluskonsultant (</t>
    </r>
    <r>
      <rPr>
        <i/>
        <sz val="9"/>
        <color rgb="FF1E4E79"/>
        <rFont val="Arial"/>
      </rPr>
      <t>0,1</t>
    </r>
    <r>
      <rPr>
        <i/>
        <sz val="9"/>
        <color rgb="FF000000"/>
        <rFont val="Arial"/>
      </rPr>
      <t>)</t>
    </r>
  </si>
  <si>
    <r>
      <rPr>
        <i/>
        <sz val="9"/>
        <color rgb="FF000000"/>
        <rFont val="Calibri"/>
      </rPr>
      <t>Ettevõtluskonsultnt (</t>
    </r>
    <r>
      <rPr>
        <i/>
        <sz val="9"/>
        <color rgb="FF1E4E79"/>
        <rFont val="Arial"/>
      </rPr>
      <t>0,1)</t>
    </r>
  </si>
  <si>
    <t>2026. aastal korraldatakse kord kvartalis ettevõtjate ümarlaud, mille eesmärk on tuua kokku erinevate valdkondade ettevõtjad, et jagada kogemusi, arutada ühiseid väljakutseid ning luua uusi koostöösuhteid. Sündmused toimuvad Rakvere Riigimajas.
VIROL ja Tallinna Tehnikakõrgkool teevad 2026. aastal regulaarset koostööd ja infovahetust ettevõtluse ja innovatsiooni teemadel. Koostöö eesmärk on jagada infot maakonna ettevõtete arendusvajaduste ning TTK pakutavate teadmus- ja koolitusvõimaluste kohta, et tugevdada sidet hariduse ja ettevõtluse vahel.
Tegevus toetab teadmusliikumist ja praktilist koostööd piirkonna ettevõtete ning haridusasutuste vahel.</t>
  </si>
  <si>
    <t>Ettevõtjate ümarlaud</t>
  </si>
  <si>
    <t>1 x kvartalis</t>
  </si>
  <si>
    <t>Koostöö Tallinna Tehnikakõrgkooliga</t>
  </si>
  <si>
    <t>1 x kuus</t>
  </si>
  <si>
    <t>2026. aastal viiakse läbi kaheksa koolitust, mille programm on välja kasvanud BDA teenuseloomekoolitusel loodud teenuseideest. Koolituste eesmärk on rakendada seal kujundatud väärtuspakkumist ja pakkuda ettevõtjatele praktilist tuge oma ärimudelite arendamisel.
Koolitused keskenduvad järgmistele teemadele:
ettevõtte väärtuspakkumise arendamine ja innovatsioon,
digilahendused ja turundus,
juhtimine ja finantsplaneerimine,
kestlik ettevõtlus ja ringmajandus.
Koolitused toimuvad nelja põhisuuna all:
Ettevõtlusalased koolitused
Juhtimisalased koolitused
Keskkonnahoidlikud koolitused
Ringmajandus ja kestlik ärimudel</t>
  </si>
  <si>
    <t>Koolitustegevused vastavalt loodud väärtuspakkumisele</t>
  </si>
  <si>
    <t>I poolaasta/ II poolaasta</t>
  </si>
  <si>
    <t>Jätkatakse tegevusi, millega toetatakse maakonna tööstus- ja arendusprojektide koostöövõrgustike arengut ning investeeringute kaasamist.
Korraldatakse koostöö- ja võrgustusüritus potentsiaalsete partnerite ja investoritega, kus käsitletakse ettevõtete arendusvajadusi, toetusvõimalusi ja koostöövorme.</t>
  </si>
  <si>
    <t>Investeeringud maakonda koostöös EIS-iga</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</si>
  <si>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</si>
  <si>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</si>
  <si>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</si>
  <si>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r>
      <rPr>
        <i/>
        <sz val="9"/>
        <color theme="1"/>
        <rFont val="Calibri"/>
      </rPr>
      <t xml:space="preserve">Ettevõtluskonsultant </t>
    </r>
    <r>
      <rPr>
        <i/>
        <sz val="9"/>
        <color theme="1"/>
        <rFont val="Arial"/>
      </rPr>
      <t>(100)</t>
    </r>
  </si>
  <si>
    <r>
      <rPr>
        <i/>
        <sz val="9"/>
        <color theme="1"/>
        <rFont val="Calibri"/>
      </rPr>
      <t>Ettevõtluskonsultant (</t>
    </r>
    <r>
      <rPr>
        <i/>
        <sz val="9"/>
        <color rgb="FF1E4E79"/>
        <rFont val="Arial"/>
      </rPr>
      <t>0,20</t>
    </r>
    <r>
      <rPr>
        <i/>
        <sz val="9"/>
        <color theme="1"/>
        <rFont val="Arial"/>
      </rPr>
      <t>)</t>
    </r>
  </si>
  <si>
    <r>
      <rPr>
        <i/>
        <sz val="9"/>
        <color theme="1"/>
        <rFont val="Calibri"/>
      </rPr>
      <t xml:space="preserve">Ettevõtluskonsultnt </t>
    </r>
    <r>
      <rPr>
        <i/>
        <sz val="9"/>
        <color rgb="FF1E4E79"/>
        <rFont val="Calibri Light"/>
      </rPr>
      <t>(0,60</t>
    </r>
    <r>
      <rPr>
        <i/>
        <sz val="9"/>
        <color theme="1"/>
        <rFont val="Calibri Light"/>
      </rPr>
      <t>)</t>
    </r>
  </si>
  <si>
    <r>
      <rPr>
        <i/>
        <sz val="9"/>
        <color theme="1"/>
        <rFont val="Calibri"/>
      </rPr>
      <t>Juhataja/Ettevõtluskonsultant (</t>
    </r>
    <r>
      <rPr>
        <i/>
        <sz val="9"/>
        <color theme="1"/>
        <rFont val="Calibri Light"/>
      </rPr>
      <t>0,1</t>
    </r>
    <r>
      <rPr>
        <i/>
        <sz val="9"/>
        <color theme="1"/>
        <rFont val="Calibri Light"/>
      </rPr>
      <t>)</t>
    </r>
  </si>
  <si>
    <t>jaan- dets</t>
  </si>
  <si>
    <t xml:space="preserve">Lähtuvalt vajadusest, 30-35 ettevõtjat ja 10-15 eraisikut (sooviga alustada ettevõtlusega) </t>
  </si>
  <si>
    <t>Mastermaind metoodikaga ettevõtjate toetamine arendustegevuste elluviimisel ( 2 -4 gruppi). Koostööpäev- ettevõtjate soovil jätkame tegvusi, so fokuseeritud, produktiivne,  teineteist toetav koordineeritud tööpäev.</t>
  </si>
  <si>
    <t>Mastermaind ( 2  gruppi)</t>
  </si>
  <si>
    <t>märts- mai</t>
  </si>
  <si>
    <t>sept- dets</t>
  </si>
  <si>
    <t xml:space="preserve">Koostööpäevad  1 x kv </t>
  </si>
  <si>
    <t xml:space="preserve"> 4x aastas</t>
  </si>
  <si>
    <t>info jagamine listis ja sots meedia kanalites</t>
  </si>
  <si>
    <t>listikaudu info edastus sihtgruppile</t>
  </si>
  <si>
    <t>tegevuste reklaamikulu</t>
  </si>
  <si>
    <t xml:space="preserve">osaleme erinevate võrgustike töös, sh korraldame  kohtumisi. Konsultantide koolitusel disanitud toote piloteerimine Lõuna-Eesti makidega. </t>
  </si>
  <si>
    <t>võrgustike kohtumiste korraldus ja osalemine  võrgustike tegvustes</t>
  </si>
  <si>
    <t xml:space="preserve">osalemine piirkondlikus mentorklubis </t>
  </si>
  <si>
    <t xml:space="preserve"> veeb- mai</t>
  </si>
  <si>
    <t>Maakonna parimate ettevõtjate tunnustamise läbiviimine ja tunnustussündmuse korraldus</t>
  </si>
  <si>
    <t>Ettevõtlusauhind 2026</t>
  </si>
  <si>
    <t>nov</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</si>
  <si>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</si>
  <si>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Planeeritavad tegevused toetavad TAIE eesmärkide saavutamist nõustamiste suunitluse kaudu, mille raames suunatakse ja juhendatakse ettevõtjaid leidma täiendavat lisandväärtust ning arenema eelkõige ettevõtlusega seotud oskuste, digitaliseerimise, innovatsiooni ja kestlikkuse valdkondades. Samuti on tegevuste planeerimisel lähtutud maakonna arengustrateegia eesmärkidest, sh  julgustada ja toetada väikeettevõtjate tegevust ning nende toodangu ja teenuste mitmekesistamist;  toetada uusi tehnoloogiaid ja innovaatilisi ettevõtteid, suurendades piirkonna majanduslikku konkurentsivõimet ning edendada koostööd ettevõtete vahel ning tugevdada kohalikke ja piirkondlikke ärivõrgustikke.</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</si>
  <si>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</si>
  <si>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 xml:space="preserve">Tegevuste planeerimisel ja elluviimisel panustatakse ettevõtete regionaalsete koostöövõrgustike arendamisse. Planeeritud tegevused toetavad taskaalustatud regionaalset arengut, sest on suunatud  maakonna majanduse mitmekesistamisele ning seekaudu regiooni arengupotentsiali laiemale väljaarendamisele. Ligipääs kõikidele teenustele on tagatud soolisest kuuluvusest sõltumatult. </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</si>
  <si>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</si>
  <si>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Tegevustes lähtume varasemalt tehtud Põlvamaa rohemajanduse analüüsist, mille eesmärk on aidata kaasa Põlvamaa kujunemisele rohemajanduse põhimõtteid järgivaks konkurentsivõimelise ettevõtlussektori ja kõrge elanike heaoluga maakonnaks. Soovime anda uus hoog Põlva maakonna tunnuslausele "Rohelisem elu", sisustades selle uute maakonna (rohe)majandust arendavate ja elanike heaolu tõstvate suundade ja tegevustega.  2025. läbi viidud  ettevõtjate küsitlused (CURI projekt, koolituste tagasside intervjuud)andsid sisendi ettevõtjate vajduste ja ootuste kohta ning neid on arvestatud tegevuskava koostamisel.</t>
  </si>
  <si>
    <r>
      <rPr>
        <i/>
        <sz val="9"/>
        <color rgb="FF000000"/>
        <rFont val="Calibri"/>
      </rPr>
      <t>Ettevõtluskonsultant (</t>
    </r>
    <r>
      <rPr>
        <i/>
        <sz val="9"/>
        <color rgb="FF1E4E79"/>
        <rFont val="Calibri Light"/>
      </rPr>
      <t>0,6</t>
    </r>
    <r>
      <rPr>
        <i/>
        <sz val="9"/>
        <color rgb="FF000000"/>
        <rFont val="Calibri Light"/>
      </rPr>
      <t>)</t>
    </r>
  </si>
  <si>
    <r>
      <rPr>
        <i/>
        <sz val="9"/>
        <color rgb="FF000000"/>
        <rFont val="Calibri"/>
      </rPr>
      <t>Ettevõtluskonsultant (</t>
    </r>
    <r>
      <rPr>
        <i/>
        <sz val="9"/>
        <color rgb="FF1E4E79"/>
        <rFont val="Calibri Light"/>
      </rPr>
      <t>0,6</t>
    </r>
    <r>
      <rPr>
        <i/>
        <sz val="9"/>
        <color rgb="FF000000"/>
        <rFont val="Calibri Light"/>
      </rPr>
      <t>)</t>
    </r>
  </si>
  <si>
    <r>
      <rPr>
        <i/>
        <sz val="9"/>
        <color rgb="FF000000"/>
        <rFont val="Calibri"/>
      </rPr>
      <t>Ettevõtluskonsultnt (</t>
    </r>
    <r>
      <rPr>
        <i/>
        <sz val="9"/>
        <color rgb="FF1E4E79"/>
        <rFont val="Calibri Light"/>
      </rPr>
      <t>0,6</t>
    </r>
    <r>
      <rPr>
        <i/>
        <sz val="9"/>
        <color rgb="FF000000"/>
        <rFont val="Calibri Light"/>
      </rPr>
      <t>)</t>
    </r>
  </si>
  <si>
    <r>
      <rPr>
        <i/>
        <sz val="9"/>
        <color rgb="FF000000"/>
        <rFont val="Calibri"/>
      </rPr>
      <t>Juhataja/Ettevõtluskonsultant (</t>
    </r>
    <r>
      <rPr>
        <i/>
        <sz val="9"/>
        <color rgb="FF1E4E79"/>
        <rFont val="Calibri Light"/>
      </rPr>
      <t>0,1</t>
    </r>
    <r>
      <rPr>
        <i/>
        <sz val="9"/>
        <color rgb="FF000000"/>
        <rFont val="Calibri Light"/>
      </rPr>
      <t>)</t>
    </r>
  </si>
  <si>
    <t>Tegevuskava 2024</t>
  </si>
  <si>
    <t>Digioskuste arendamine on jätkukoolituste sari. Finantsoskuste arendamise koolituste soov on ettevõtjatelt, et õppida paremini rahavoogude planeerist ja  juhtimist ning õppida varakult märkama sekkumise vajadusi.  Juhtimiskoolitus on 3x 2päeva, läbi viib Elari Killumets</t>
  </si>
  <si>
    <t xml:space="preserve">Digioskuste arendamine - lühikoolituste sari </t>
  </si>
  <si>
    <t>Raha ja reaalsus: kuidas väikeettevõtjana ellu jääda ja kasvada</t>
  </si>
  <si>
    <t>Süsteemne vaade juhtimisele- tulemuste saavutamine koostöös</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</si>
  <si>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</si>
  <si>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</si>
  <si>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</si>
  <si>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VÕS lepingud - lektorite tasud</t>
  </si>
  <si>
    <t>sh kaudsed kulud</t>
  </si>
  <si>
    <t>Tegevuskava</t>
  </si>
  <si>
    <t>Peamised tegevused</t>
  </si>
  <si>
    <t>Elluviidud tegevuste lühikirjeldus oluliste andmetega/ on osa tegevusaruandest</t>
  </si>
  <si>
    <t>Füüsiliste isikute nõustamine</t>
  </si>
  <si>
    <t>Pärnumaa ettevõtetele suunatud õppereis välismaale, mille eesmärk külastada messi. Sihtkoht selgub ettevõtete vajadustest.</t>
  </si>
  <si>
    <t>messi- ja õppereis ettevõtjatele 1-2tk</t>
  </si>
  <si>
    <t>Ettevõtte vajadustest tulenevad koolitused/seminarid</t>
  </si>
  <si>
    <t xml:space="preserve">SA Pärnumaa Arenduskeskuse tegevuste reklaam Facebookis ja uudiskirja levitamine. </t>
  </si>
  <si>
    <t>Pärnumaa Ettevõtete Koda, Destination Pärnu üritustel partneritena osalemine.</t>
  </si>
  <si>
    <t>Osalemine partnerina erinevate võrgustike üritustel/konverentsidel</t>
  </si>
  <si>
    <t>Ettevõtete konkurentsivõime suurendamiseks on teadus-arendustegevuse võimekuse üldine kasvatamine Pärnumaal kriitilise tähtsusega. Maakonna ettevõtluspoliitika peab toetama ettevõtluse restruktureerimist, sest traditsioonilise mitteinnovaatilise tööstuse konkurentsivõime väheneb. TAIE meetmete viimine ettevõteteni saab senise kogemuse põhjal olla võimalik vaid ettevõtete ja innovatsiooniteenuste pakkujate ühistegevuste võimestamisel. Pärnu maakonna arengustrateegia värskamise raames läbiviidud seireülevaade (lisa 4, lk 124-181) ja viimaste aastate kogemused on näidanud, et maakonna konkurentsivõime ja kestliku sotsiaalmajandusliku arengu tagamiseks tuleb keskenduda tasuvate ja teadmistepõhiste töökohtade loomisele ning ettevõtete võimekuse kasvatamisele,mis tagab tõusu globaalsetes väärtusahelates. Vaja on kriitilist massi atraktiivseid tööandjaid, ettevõtluse infrastruktuuri ja tugisüsteemide edasiarendamist ning nutikat spetsialiseerumist ettevõtete, teadus- ja haridussektori koostoimes.</t>
  </si>
  <si>
    <t>Ettevõtluskeskkonna arendamise tegevused aitavad lahendada regionaalarengu juurprobleemi ettevõtja seisukohalt – suured piirkondade vahelised erinevused ettevõtete konkurentsivõimes ning kapitali ja oskustega tööjõu kättesaadavuses. Tasakaalustatud regionaalarengu toetamine ning Tallinna ja Tartuga võrreldavad ettevõtlus- ja äriarenduse tugiteenused võimaldavad Pärnumaa noortel jääda maakonda elama ja tööle, sidudes enda töö- või ettevõtjaelu kodumaakonnaga. See toob ka talente kohalikesse omavalitsustesse ning pakub läbi elukestva õppe ja toetava ettevõtluse ökosüsteemi eneseteostusvõimalusi kohalike omavalitsuste väga erinevatel ettevõtluse elukaare etappidel olevatele elanikele. Viisikheeliksi mudeli käivitamine ja käigushoidmine Pärnumaal aitab kaasa regionaalsele tasakaalustatusele, pakkudes ka väljaspool Tallinna ja Tartu piirkonda teadmussiirde ja arenduskoostöö teenuseid ning tuge ettevõtluse arendamisel. Rahvusvahelise koostöö ja teadmussiirde võimekuse kasvatamine TAIE tegevuste rakendamisel ning ettevõtjate tugimine innovatsioonitrepi alumistelt astmetelt ülespoole liikumisel panustab kogu Eesti ekspordipotentsiaali kasvatamisse.</t>
  </si>
  <si>
    <t>Tegevused tuginevad arvukatele uuringutele ja strateegiatele ning Pärnumaa Arenduskeskuse tulevikusuundade kavandamiseks telliti spetsiaalselt KRAV meetmest uuring “Pärnumaa innovatsioonikeskuse KOBAR tegevussuundade väljaarendamine”, mis täpsustas innovatsioonikeskuse rolli ning piirkonnas vajatavaid teenuseid.
  Eelnimetatud uuringust lähtuvalt valiti mh järgmised sisutegevused: innovatsioonivõimekuse tõstmine nõustamiste kaudu, koostöövõrgustike, uurimiskeskuse, tööstusettevõtete teadmusmahukuse kasvatamine, noorte ettevõtlikkuse edendamine, ettevõtlusinkubatsiooni jätkamine ja edasiarendamine.</t>
  </si>
  <si>
    <t xml:space="preserve">Vähemalt 8 koolitust. Kulud on ruumide kulude ja koolitajate tasudega. </t>
  </si>
  <si>
    <t>Koolitused vastavalt ettevõtete vajadusele</t>
  </si>
  <si>
    <t>Eesti TAI süsteemi rahvusvahelise hindamise kohaselt on siinse teadus-, arendus- ja innovatsioonisüsteemi arenguks vaja tugevdada teadmust vahendavate organisatsioonide (nt ülikoolide tehnosiirdekeskused ja regionaalsed kompetentsikeskused) rolli innovatsioonis. Arenduskeskus jätkab regionaalse innovatsioonisüsteemi osana loodavas innovatsioonikeskuses KOBAR seniste teenuste pakkumist ja edasiarendamist, tuginedes TAIE arengukavas 2021-2035 toodud analüüsidele ja soovitustele (TAIE arengukava 2021-2035 lk 4, 7, 8, 13). Nõustamiste, koolituste, kohtumiste, messide ja õppereiside, mentorluse ning ekspertide kaasamise kaudu saavad ettevõtjad kursis olla uusimate arengutega ettevõtluses, teaduses ja hariduses. Innovatsioonialase teabe (analüüsid ja turuseire, innovatsiooni- ja arendusosakud) jagamise tulemusena suureneb ettevõtete innovatsioonivõimekus ja teadlikkus digi- ja rohepöörde osas, koostöö teadusasutustega.</t>
  </si>
  <si>
    <t>Viisikheeliksi mudeli käivitamine ja käigushoidmine Pärnumaal aitab kaasa regionaalsele tasakaalustatusele, pakkudes ka väljaspool Tallinna ja Tartu piirkonda teadmussiirde ja arenduskoostöö teenuseid ning tuge ettevõtluse arendamisel. Rahvusvahelise koostöö ja teadmussiirde võimekuse kasvatamine TAIE tegevuste rakendamisel ning ettevõtjate tugimine innovatsioonitrepi alumistelt astmetelt ülespoole liikumisel panustab kogu Eesti ekspordipotentsiaali kasvatamisse. Pärnumaa tegevused kolmikpöörde elluviimisel igal tasandil aitavad kaardistada kriitilisi edutegureid ka teiste maakondade jaoks. Kolmikpöörde elluviimisel arvestatakse kestliku kahanemise vajadusega läbi avalike teenuste digitaliseerimise ja innovaatiliste lahenduste rakendamise. Kavandatavate tegevuste tulemusena kasvab maakonnas teadmuspõhise otsustamise ja sotsiaalse innovatsiooni võimekus ning avalike teenuste kasutajasõbralikum ja ressursitõhusam rakendamine, mis arvestab kliimamõjudega kohanemise ning kestlikkuse ja kolmikpöörde aspektidega. Kliimaeesmärkide saavutamiseks välditakse negatiivse keskkonnamõju tekitamist. Tegevustes järgitakse ringmajanduse põhimõtteid, tegevused ei põhjusta ebatõhusat materjalide kasutamist ega suurendada oluliselt jäätmete teket. Kasutatavad lahendused suurendavad tegevustes osalevate inimeste keskkonnateadlikkust, keskkonna-alaseid hoiakuid, käitumist või väärtusi. Tegevustes tagatakse võrdsed võimalused, toetav ja heatahtlik keskkond kõigile tegevustes osalejatele, olenemata nende soost ja soolisest enesemääratlusest, seksuaalsest orientatsioonist, rahvusest ja etnilisest kuuluvusest, rassist, usutunnistusest ja veendumustest, puudest, vanusest, rasedusest ja lapsevanemaks olemisest või perekonnaseisust ning tegevustes arvestatakse osalejate erinevate vajadustega. Projekti tegevuste elluviimisel jälgitakse keelekasutust, hoidutakse soostereotüüpide taastootmisest. Kommunikatsioonimaterjalides (veeb, sotsiaalmeedia, trükised, fotod) järgitakse naiste ja meeste esindatust. Koolitustel, seminaridel jm avalikel üritustel kujundatakse teadlikult esinejate soolist tasakaalu. Uudiste jms koostamisel lähtutakse soolisest mitmekesisusest. Pärnumaa Arenduskeskus jälgib soolise võrdõiguslikkuse kava.</t>
  </si>
  <si>
    <t>Lähtudes Geomedia poolt 2022. a läbi viidud uuringust “Kuidas mõjutab Rail Baltica valmimine Pärnumaa sotsiaalmajanduslikku arengut ja rahvastikutrende aastani 2050? Arengut mõjutavate uuenduste ja trendide analüüs, olulisemad väljakutsed ja sisend Pärnumaa strateegiasse”, on suurlinnade vahelise kiirraudtee valmimisel suurimateks võitjateks marsruudil asuvad väikesed ja keskmise suurusega linnad. Kiirrongiühendus kahe pealinna vahel tõstab keskmise suurusega linnade atraktiivsust elu- ja töökohana. RB rajamine mõjutab nii Pärnu elukeskkonda, puhkemajandust, logistikat ja tööstust, aga ka töötajaskonna pendelrännet Pärnu- Tallinna ning Pärnu-Riia suunal. Seetõttu on Pärnumaa elujõulisuse ja atraktiivsuse säilitamiseks ning kasvatamiseks oluline jätkata kõigi edu toovate tegevustega, tuues sisse uusi arengusuundi. Selleks, et RB arengukoridoriga kaasnevaid võimalusi maakonna ettevõtlusele mitte maha magada, on oluline ettevalmistavaid ja toetavaid tegevusi ellu viia juba täna ning sellest Pärnumaa Arenduskeskus kohalike oma tegevustes ka lähtub.</t>
  </si>
  <si>
    <t>Personalikulu töölepingu alusel / töökoormuse maht 1,5</t>
  </si>
  <si>
    <t>Käsundusleping EVN lektorite, esinejatega</t>
  </si>
  <si>
    <t>minimaalselt 15%, kaasaegse töökeskkonna säilitamiseks min 25%</t>
  </si>
  <si>
    <t>* Nõustamine eelistatult kontaktse kohtumisena. Esimene nõustamiskord võimalikult kohe peale kliendipäringut, mille käigus lepitakse kokku järgnevad sammud.
* Vältimatu ka eraisikute nõustamine, mille käigus selgub potentsiaal ja ajaline raam, mille käigus luuakse (uus) ettevõte.
* Peamiste teemadena prognoosime sarnaselt 2025. aastale: EIS Starditoetus, toetusvõimalused PRIA ja LEADER.
* Tihe koostöö Töötukassaga, kuigi EVAT nõustamiste osakaal on vähenenud ja plaanitakse sulgeda, siis võib tekkida lühiajaline mahu kasv. 2024. - 2025. aastal oli eraisikute osakaal unikaalsete klientide osas ca 25%. Eraisikute osas küsime alati esimese vestluse käigus, mis on need tegevused, mis eelnesid konkreetsele telefonikõnele ja kas või milline on tema varasem kokkupuude ettevõtlusega. Esineb ka pöördumisi, kus eraisikul on mõni teine ettevõtmine ja soovitakse erinevas valdkonnas (mõnikord erinevate osanikeringiga) uus asutada.                                        
Näeme igas ettevõtlikus inimeses pigem potentsiaali ja püüame sellele võimalikult varases faasis kinnitust leida.</t>
  </si>
  <si>
    <t xml:space="preserve">1.1.26 - 31.12.26
</t>
  </si>
  <si>
    <t>(tekivad vaid tööjõukulud)</t>
  </si>
  <si>
    <t>* Ettevõtlusnädala raames toimuvad sündmused on üks olulisem turunduskanal, mis näost-näkku suhtlemisvõimaluste kaudu tõstab nähtavust ja usaldust RAEKi vastu. Erinevatel sündmustel tutvustatakse RAEK konsultante, mis lihtsustab RAEKi poole pöördumist.
* 5.-11. oktoober 2026. Ettevõtluspäeval käsitletakse hetkel aktuaalseid teemasid - 2026. a teemad on veel täpsustamisel (2024. a ettevõtluspäeva fookuses oli küberturvalisus ja 2025. a olid fookusteemadeks AI, helidisain ja ettevõtja aju suutlikkus). Koostööpartneriteks on ettevõtjate ühingud, täpsem sündmuste kava ja toimumiskohad koos konkreetsete vastutavate partneritega fikseeritakse aprillis-mais.
Kokku kavandatakse koos partneritega ca 10 sündmust ca 300 osalejaga (2025. a osales 12 sündmusel ligi 400 inimest).</t>
  </si>
  <si>
    <t xml:space="preserve">Maakonnas on vajalik ettevõtluse kui valiku propargeerimine, selleks osaletakse aktiivselt koostööpartnerite (sh. KOVide erinevatel sündmustel). Suurima kampaaniana viiakse läbi ettevõtlusnädal. </t>
  </si>
  <si>
    <t xml:space="preserve">okt. esimene nädal
</t>
  </si>
  <si>
    <t>Ettevõtlusnädala tähtsündmuseks on Ettevõtluspäev. 
Sihtgrupiks nii alustavad kui ka tegutsevad ettevõtjad ja ettevõtjate tugivõrgustiku liikmed partnerorganisatsioonidest (KOV, LEADER, EV ühingud, Töötukassa jt), samuti viiakse läbi ka maakondlik ettevõtjate tunnustamine</t>
  </si>
  <si>
    <t>okt. esimene nädal</t>
  </si>
  <si>
    <t>konsultandi eesmärk tegevuste ellvuiimisel: 
 * info õigeaegselt edastamine vastavalt vajadusele ja võimalusele (uudiskirjad ja teavitused 3-6 x kuus)
 * infokirjades saatmine listi (ca 1500 adressaati)</t>
  </si>
  <si>
    <t>1.1.26 - 31.12.26</t>
  </si>
  <si>
    <t>* SoMe postitused ja teavituste edastamine</t>
  </si>
  <si>
    <t>* mk infokanalitega suhtlus (raadio, maakonnaleht, kov lehed)</t>
  </si>
  <si>
    <t>ettevõtjate ühingutega koostöö; 
 erialaliitude ja EV tugistruktuuridega koostöö</t>
  </si>
  <si>
    <t>KOV ettevõtlusvaldkonna spetsialistidega koostöö</t>
  </si>
  <si>
    <t>MK ettevõtjate tunnustamissündmus</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</si>
  <si>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</si>
  <si>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"Eesti 2035" - Eesti majandus on tugev, uuendusmeelne ja vastutustundlik ka Raplamaal. Ettevõtjad, keda nõustatakse panustavad oma ettevõtte arengusse ja seeläbi saavutatakse kõrgem SKP elaniku kohta. SKP elaniku kohta kasvab ka väljaspool Harjumaad. 
 Maakonna arengustrateegia tegevussuunad:
 7.1 Ettevõtjatele järelkasvu ja tööjõu tagamine. Eesmärk on aktiivsete ja ettevõtlike inimeste olemasolu ja juurdevool ning mk-s loodud vajalikud tingimused toimivate ja loodavate EV edukaks tegutsemiseks. Konkreetselt RAEK teavitab, nõustab, koolitab, et maakonnas oleks rohkem elujõulisi ettevõtjaid. Väärtustades nii ettevõtlikkust kui ka töötamist oma maakonnas.
 7.2 Maakondlike ja piirkondlike ettevõtlusalade väljaarendamine - Eesmärk on sobivates paikades maakonna erinevates piirkondades võimaluste olemasolu töökohtade säilimiseks ja uute tekkimiseks. Konkreetselt RAEK konsultandid aitavad kaasa hoiakute kujundamisel ja poliitikate valikul, et maakonna ettevõtluskeskkond oleks ettevõtjatele atraktiivne ja toetav
 7.3 Ettevõtjate tugisüsteemide väljakujundamine maakonnas - Eesmärk on, et ettevõtjatele on nende tegevuses vajalik tugi maakonnas kättesaadav. Konkreetselt RAEK nõustab ettevõtjaid, et nende arengule kaasa aidata.</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</si>
  <si>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</si>
  <si>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 Maakondlik ettevõtjate nõustamine MAK võrgustiku näol on ainuke toimiv regionaalsetel alustel toimiv nõustamisvõrgustik. RAEKi MAK võrgustiku teenused aitavad ettevõtlusnõustamisel jõuda ka Raplamaale (sh. Vigala, Kohila, Märjamaa, Eidapere ja teised ääremaad).
 * MAK võrgustiku sündmused korraldatakse selliselt, et kõikidel soovijatel on võrdsed võimalused osalemiseks. Konkreetselt puudub RAEK ajaloos näide, kus mõni osaleja ei oleks saanud osaleda RAEK poolt korraldatud sündmusel. Teavitamisel rakendatakse erinevaid kanaleid (SoMe, kohalik raadio, kohalik ajaleht, valla teatajad jms. RAEK partnerik on RAEK initsiatiivil käivitunud naisettevõtjate ühing. RAEK partnerik on Vana-Vigala Tehnika ja Teeninduskool, kus on fookuses vähemvõimekad õpilased ja vähemvõimekate inimestega hakkama saamine.
 * Tegevuste kavandamisel ja elluviimisel järgitakse kliimaeesmärke. Konkreetselt on RAEK juba ammu valinud tee, kus ei tekitata liigselt jäätmeid, toimib maksimaalselt paberivaba asja-ajamine ja välditakse digikeltsa tekkimist.</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</si>
  <si>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</si>
  <si>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 RAEK teeb tihedat koostööd maakonna ettevõtjate ühingutega (Raplamaa Ettevõtjate Ühing, Ettevõtlikud Naised Raplamaal, Märjamaa Ettevõtjate Piirkondlik Ühing, Raplamaa Turism, Rabav Raplamaa, JCI Rapla, Rapla Rotary Klubi jt). Sellest tulenevalt ollakse teadlik sihtgrupi vajadustest ja võimalusel arvestatakse teenuste ning toodete välja-arendamisel partnerite ettapanekutega.
* 2022. aastal viidi Raplamaal läbi uuring "RAPLA MAAKONNA MAJANDUS- JA ETTEVÕTLUSKESKKONNA NING ARENGUEELDUSTE JA VÕIMALUSTE ANALÜÜS" - tegevuste kavandamisel ja elluviimisel arvestatakse uuringu  koostajate ettepanekute ja soovitustega</t>
  </si>
  <si>
    <t>Koostööd tehakse näiteks Rapla Gümnaasiumiga, kuhu kutsutakse esinema ettevõtjaid ja aidatakse kaasa visiitide korraldamisele ettevõtetesse. Samuti ühinetakse 2026. a algatusega "Avatud Tehaste Päev" (28.-29. mai)</t>
  </si>
  <si>
    <t>Konsultant suhtleb olemasolevata võrgustikega väljaspool maakonda</t>
  </si>
  <si>
    <t>1.1.25 - 31.12.25</t>
  </si>
  <si>
    <t>Konsultant suhtleb aktiivselt maakonna ettevõtjate ühingutega ning olulisemate ettevõtjatega</t>
  </si>
  <si>
    <t xml:space="preserve">Konsultantide eesmärk on selle tegevuse toel olla kursis nii võrgustike poolt pakutavaga kui ka kohalike ettevõtjate ootustega. Samuti ettevõtjate võimekusega pidevalt toimuvate muudatustega kaasa minna.
</t>
  </si>
  <si>
    <t>* Arenguprogrammi teemade valik lähtub sellest, mida jooksvalt samal perioodil turul ei leidu, kuid mille aktuaalsus on ettevõtjate hinnangu kohaselt siiski olemas (nt finantsid VKE juhile, AI, turundus ja müük jmt)
* Lühiseminaride teemavalik lähtub sellest, kuidas sarnaste huvidega ettevõtjatel parasjagu vajadus on (nt. konkreetse teema rohepöörde aspektidest või ka Eesti majanduse väljavaadetega tutvumine tõstab EV juhtimisvõimekust parandades otsuste kvaliteeti ja lisab motivatsiooni maapiirkonnas EV arengule kaasa aidata).</t>
  </si>
  <si>
    <t>Arenguprogramm juba alustanud ja arengupotentsiaaliga ettevõtjatele</t>
  </si>
  <si>
    <t>I pa</t>
  </si>
  <si>
    <t>Lühiseminarid fookusvaldkondades (4-6 seminari, 12-18 osal)</t>
  </si>
  <si>
    <t>II pa</t>
  </si>
  <si>
    <t>Koostööseminarid, ümarlauad ja õppereisid</t>
  </si>
  <si>
    <t>Maakonnas on kontaktsete seminaride vajadus arenguprogrammi/koolituse formaadis. Fookuses on EV areng, digitaliseerimine, digikaubandus, uued ärimudelid, rohepööre, ringmajandus jt aktuaalsed teemad. Sihtgrupiks on eelistatult mõned aastad tegutsenud kasvupotentsiaalisega mikro EV ja VKE-d.
 Käsitletakse kolmikpöörde olulisi teemasid sh. digitaliseerimine, jätkusuutlikkus jmt. Eesti 2035 üheks eesmärgiks on et SKP väljaspool Harjumaad kasvaks - see on ka Raplamaa arengustrateegias oluline eesmärk ja oskuste ning teadmiste viimisel ettevõtjateni arvestatakse just nende eesmärkidega.</t>
  </si>
  <si>
    <t>Võimalusel välditakse dubleerimist ja üksikud päringud suunatakse piigem olemasolevatele koolitustele või saadaolevatele e-koolitustele osalema. Ettevõtjate vajadusi seirame jooksvalt seda nii ettevõtjate kui ka ettevõtjate ühingutega suheldes. Samuti vaatame, mis toimub turul ja mis teemasid käsitlevad naabermaakonnad.
Teemad: arengupotentsiaal, visioon ja planeerimine (strateegiline planeerimine); AI; Müük ja turundus; Maksumuudatused ja tegevuse finantseerimine; pika plaani koostamine järgmiseks 3 aastaks. 
Formaat: koolitus, seminarid (praktilised arutelud); omavaheline suhtlus ja mentoritega suhtlemine kohtumiste vahelisel ajal)."</t>
  </si>
  <si>
    <t>MAK1 ja MAK2 vahenditeks kahjuks sellesuunalisteks tegevusteks vahendeid ei jagu. Võimalusel PEEK tegevused</t>
  </si>
  <si>
    <t>-</t>
  </si>
  <si>
    <r>
      <rPr>
        <b/>
        <sz val="11"/>
        <color rgb="FF1E4E79"/>
        <rFont val="Calibri"/>
      </rPr>
      <t xml:space="preserve">VKEde töötajad, kes läbivad koolituse aruka spetsialiseerumise, tööstusliku ülemineku ja ettevõtlusega seotud oskuste arendamiseks </t>
    </r>
    <r>
      <rPr>
        <i/>
        <sz val="11"/>
        <color rgb="FF1E4E79"/>
        <rFont val="Calibri"/>
      </rPr>
      <t>(Y x 1,3)</t>
    </r>
  </si>
  <si>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</si>
  <si>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Maakonna arengustrateegia tegevussuunad:
 7.1 Ettevõtjatele järelkasvu ja tööjõu tagamine. Eesmärk on aktiivsete ja ettevõtlike inimeste olemasolu ja juurdevool ning mk-s loodud vajalikud tingimused toimivate ja loodavate EV edukaks tegutsemiseks. 
 7.2 Maakondlike ja piirkondlike ettevõtlusalade väljaarendamine - Eesmärk on sobivates paikades maakonna erinevates piirkondades võimaluste olemasolu töökohtade säilimiseks ja uute tekkimiseks.
 7.3 Ettevõtjate tugisüsteemide väljakujundamine maakonnas - Eesmärk on, et ettevõtjatele on nende tegevuses vajalik tugi maakonnas kättesaadav.</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</si>
  <si>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</si>
  <si>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 Maakondlik ettevõtjate nõustamine MAK võrgustiku näol on ainuke toimiv regionaalsetel alustel toimiv nõustamisvõrgustik. 
 * MAK võrgustiku sündmused korraldatakse selliselt, et kõikidel soovijatel on võrdsed võimalused osalemiseks. 
 * Tegevuste kavandamisel ja elluviimisel järgitakse kliimaeesmärke.</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</si>
  <si>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</si>
  <si>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 RAEK teeb tihedat koostööd maakonna ettevõtjate ühingutega (Raplamaa Ettevõtjate Ühing, Ettevõtlikud Naised Raplamaal, Märjamaa Ettevõtjate Piirkondlik Ühing, Raplamaa Turism, Rabav Raplamaa, JCI Rapla, Rapla Rotary Klubi jt). Sellest tulenevalt ollakse teadlik sihtgrupi vajadustest ja võimalusel arvestatakse teenuste ning toodete välja-arendamisel partnerite ettapanekutega.
 * 2022. aastal viidi Raplamaal läbi uuring "RAPLA MAAKONNA MAJANDUS- JA ETTEVÕTLUSKESKKONNA NING ARENGUEELDUSTE JA VÕIMALUSTE ANALÜÜS" - tegevuste kavandamisel ja elluviimisel arvestatakse uuringu koostajate ettepanekute ja soovitustega</t>
  </si>
  <si>
    <r>
      <rPr>
        <i/>
        <sz val="9"/>
        <color theme="1"/>
        <rFont val="Calibri"/>
      </rPr>
      <t xml:space="preserve">Ettevõtluskonsultant </t>
    </r>
    <r>
      <rPr>
        <i/>
        <sz val="9"/>
        <color theme="1"/>
        <rFont val="Arial"/>
      </rPr>
      <t>(</t>
    </r>
    <r>
      <rPr>
        <i/>
        <sz val="9"/>
        <color rgb="FF1E4E79"/>
        <rFont val="Arial"/>
      </rPr>
      <t>0,80</t>
    </r>
    <r>
      <rPr>
        <i/>
        <sz val="9"/>
        <color theme="1"/>
        <rFont val="Arial"/>
      </rPr>
      <t>)</t>
    </r>
  </si>
  <si>
    <r>
      <rPr>
        <i/>
        <sz val="9"/>
        <color theme="1"/>
        <rFont val="Calibri"/>
      </rPr>
      <t>Ettevõtluskonsultant (</t>
    </r>
    <r>
      <rPr>
        <i/>
        <sz val="9"/>
        <color rgb="FF1E4E79"/>
        <rFont val="Arial"/>
      </rPr>
      <t>0,40</t>
    </r>
    <r>
      <rPr>
        <i/>
        <sz val="9"/>
        <color theme="1"/>
        <rFont val="Arial"/>
      </rPr>
      <t>)</t>
    </r>
  </si>
  <si>
    <r>
      <rPr>
        <i/>
        <sz val="9"/>
        <color theme="1"/>
        <rFont val="Calibri"/>
      </rPr>
      <t xml:space="preserve">Ettevõtluskonsultnt </t>
    </r>
    <r>
      <rPr>
        <i/>
        <sz val="9"/>
        <color rgb="FF1E4E79"/>
        <rFont val="Calibri Light"/>
      </rPr>
      <t>(0,60</t>
    </r>
    <r>
      <rPr>
        <i/>
        <sz val="9"/>
        <color theme="1"/>
        <rFont val="Calibri Light"/>
      </rPr>
      <t>)</t>
    </r>
  </si>
  <si>
    <r>
      <rPr>
        <i/>
        <sz val="9"/>
        <color theme="1"/>
        <rFont val="Calibri"/>
      </rPr>
      <t>Juhataja/Ettevõtluskonsultant (</t>
    </r>
    <r>
      <rPr>
        <i/>
        <sz val="9"/>
        <color theme="1"/>
        <rFont val="Calibri Light"/>
      </rPr>
      <t>0,1</t>
    </r>
    <r>
      <rPr>
        <i/>
        <sz val="9"/>
        <color theme="1"/>
        <rFont val="Calibri Light"/>
      </rPr>
      <t>)</t>
    </r>
  </si>
  <si>
    <t>Võimalus täiendava eksprtteadmise kaasamiseks.</t>
  </si>
  <si>
    <t>Tavapärane nõustamistegevus (ärimudel, turundus, eksport, ESG jt.)</t>
  </si>
  <si>
    <t>Kogu aasta</t>
  </si>
  <si>
    <t xml:space="preserve">1) Sihtgrupp: ettevõtlusest huvitatud ja ettevõtlusega tegelevad naised nii füüsilised kui ka juriidilised isikud. Eesmärk: näisettevõtlusaktiivsuse tõstmine. 2) Sihtgrupp: VKE-d. Eesmärk: Sihtturu valik ja ekspordivalmiduse saavutamine. 3) </t>
  </si>
  <si>
    <t>Ettevõtike Naised seminar/konverents koostöös EENAga</t>
  </si>
  <si>
    <t>Märts</t>
  </si>
  <si>
    <t>EU turgude ekspordiseminar</t>
  </si>
  <si>
    <t>Aprill</t>
  </si>
  <si>
    <t>Ettevõtusnädal 2026 (1-2 seminari, näiteks brandingu inspiratsiooniseminar Kaarel Mikkiniga)</t>
  </si>
  <si>
    <t>Oktoober</t>
  </si>
  <si>
    <t>Tavapärane teavitus ja -esindusrol.</t>
  </si>
  <si>
    <t>Kogu aasta vältel</t>
  </si>
  <si>
    <t>Olulistes võrgustikes osalemine ja sisuline panustamine.</t>
  </si>
  <si>
    <t>Saaremaa Ettevõtjate Liidu töös osalemine</t>
  </si>
  <si>
    <t>Kuressaare Offshore Wind Conference korraldus</t>
  </si>
  <si>
    <t>Muud võrgustikutegevused</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</si>
  <si>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</si>
  <si>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</si>
  <si>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</si>
  <si>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r>
      <rPr>
        <i/>
        <sz val="9"/>
        <color rgb="FF000000"/>
        <rFont val="Calibri"/>
      </rPr>
      <t>Ettevõtluskonsultant (</t>
    </r>
    <r>
      <rPr>
        <i/>
        <sz val="9"/>
        <color rgb="FF1E4E79"/>
        <rFont val="Arial"/>
      </rPr>
      <t>0,4</t>
    </r>
    <r>
      <rPr>
        <i/>
        <sz val="9"/>
        <color rgb="FF000000"/>
        <rFont val="Arial"/>
      </rPr>
      <t>)</t>
    </r>
  </si>
  <si>
    <r>
      <rPr>
        <i/>
        <sz val="9"/>
        <color rgb="FF000000"/>
        <rFont val="Calibri"/>
      </rPr>
      <t>Ettevõtluskonsultant (</t>
    </r>
    <r>
      <rPr>
        <i/>
        <sz val="9"/>
        <color rgb="FF1E4E79"/>
        <rFont val="Calibri Light"/>
      </rPr>
      <t>0,6</t>
    </r>
    <r>
      <rPr>
        <i/>
        <sz val="9"/>
        <color rgb="FF000000"/>
        <rFont val="Calibri Light"/>
      </rPr>
      <t>)</t>
    </r>
  </si>
  <si>
    <r>
      <rPr>
        <i/>
        <sz val="9"/>
        <color rgb="FF000000"/>
        <rFont val="Calibri"/>
      </rPr>
      <t>Ettevõtluskonsultnt (</t>
    </r>
    <r>
      <rPr>
        <i/>
        <sz val="9"/>
        <color rgb="FF1E4E79"/>
        <rFont val="Calibri Light"/>
      </rPr>
      <t>0,6</t>
    </r>
    <r>
      <rPr>
        <i/>
        <sz val="9"/>
        <color rgb="FF000000"/>
        <rFont val="Calibri Light"/>
      </rPr>
      <t>)</t>
    </r>
  </si>
  <si>
    <r>
      <rPr>
        <i/>
        <sz val="9"/>
        <color rgb="FF000000"/>
        <rFont val="Calibri"/>
      </rPr>
      <t>Juhataja/Ettevõtluskonsultant (</t>
    </r>
    <r>
      <rPr>
        <i/>
        <sz val="9"/>
        <color rgb="FF1E4E79"/>
        <rFont val="Calibri Light"/>
      </rPr>
      <t>0,1</t>
    </r>
    <r>
      <rPr>
        <i/>
        <sz val="9"/>
        <color rgb="FF000000"/>
        <rFont val="Calibri Light"/>
      </rPr>
      <t>)</t>
    </r>
  </si>
  <si>
    <t>1) Sihtgrupp: VKE-d. Eesmärk: arendada VKE-de oskusi AI tööriistade kasutamisel turunduses. 2) Sihtgrupp: VKE-d. Eesmärk: VKE-de oskuste arendamine igapäevases ettevõtte müügi planeerimisel. 3) Sihtgrupp: VKE-d. Eesmärk: arendada VKE-de oskusi seoses intellektuaalse omandi kaitsega (kaubamärk, leiutis, kasulik mudel, tööstusdisainilahendus)</t>
  </si>
  <si>
    <t>Innovatsioon turunduses - AI tööriistad</t>
  </si>
  <si>
    <t>Eduka müügijuhtimise praktikum</t>
  </si>
  <si>
    <t>Kuidas kaitsta ettevõtte intellektuaalset omandit</t>
  </si>
  <si>
    <t>Risikide juhtimine</t>
  </si>
  <si>
    <t>sept</t>
  </si>
  <si>
    <t>Sihtgrupp: VKE-d. Eesmärk: arendada VKE-de oskusi seoses ettevõtte juhtimise riskide vähendamisega: osadega seotud õigused, osanike leping, töötajate väärtuskäitumisega seotud riskid</t>
  </si>
  <si>
    <t>Väärtuspõhine ettevõtlus ja tarneahel</t>
  </si>
  <si>
    <t>Sihtgrupp: VKE-d. Eesmärk: arendada VKE-de oskusi kuidas ennast positsioneerida väärtuspõhises tarneahelas</t>
  </si>
  <si>
    <t>Innovatsioon ja megatrendid</t>
  </si>
  <si>
    <t>Sihtgrupp: VKE-d. Eesmärk: arendada VKE-de oskusi igapäevases ettevõtte juhtimises - toodete, teenuste arendamisel, analüüsima konkurentsi kodu- ja välisturgudel, sh olema teadlik innovatsioonist ja megatrendidest, mis nende ettevõtte edu mõjutavad</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</si>
  <si>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</si>
  <si>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</si>
  <si>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</si>
  <si>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r>
      <rPr>
        <i/>
        <sz val="9"/>
        <color theme="1"/>
        <rFont val="Calibri"/>
      </rPr>
      <t xml:space="preserve">Ettevõtluskonsultant </t>
    </r>
    <r>
      <rPr>
        <i/>
        <sz val="9"/>
        <color theme="1"/>
        <rFont val="Arial"/>
      </rPr>
      <t>(</t>
    </r>
    <r>
      <rPr>
        <i/>
        <sz val="9"/>
        <color rgb="FF1E4E79"/>
        <rFont val="Arial"/>
      </rPr>
      <t>0,50</t>
    </r>
    <r>
      <rPr>
        <i/>
        <sz val="9"/>
        <color theme="1"/>
        <rFont val="Arial"/>
      </rPr>
      <t>)</t>
    </r>
  </si>
  <si>
    <r>
      <rPr>
        <i/>
        <sz val="9"/>
        <color theme="1"/>
        <rFont val="Calibri"/>
      </rPr>
      <t>Ettevõtluskonsultant (</t>
    </r>
    <r>
      <rPr>
        <i/>
        <sz val="9"/>
        <color rgb="FF1E4E79"/>
        <rFont val="Arial"/>
      </rPr>
      <t>0,65</t>
    </r>
    <r>
      <rPr>
        <i/>
        <sz val="9"/>
        <color theme="1"/>
        <rFont val="Arial"/>
      </rPr>
      <t>)</t>
    </r>
  </si>
  <si>
    <r>
      <rPr>
        <i/>
        <sz val="9"/>
        <color theme="1"/>
        <rFont val="Calibri"/>
      </rPr>
      <t xml:space="preserve">Ettevõtluskonsultnt </t>
    </r>
    <r>
      <rPr>
        <i/>
        <sz val="9"/>
        <color rgb="FF1E4E79"/>
        <rFont val="Arial"/>
      </rPr>
      <t>(0</t>
    </r>
    <r>
      <rPr>
        <i/>
        <sz val="9"/>
        <color theme="1"/>
        <rFont val="Arial"/>
      </rPr>
      <t>)</t>
    </r>
  </si>
  <si>
    <r>
      <rPr>
        <i/>
        <sz val="9"/>
        <color theme="1"/>
        <rFont val="Calibri"/>
      </rPr>
      <t>Juhataja/Ettevõtluskonsultant (</t>
    </r>
    <r>
      <rPr>
        <i/>
        <sz val="9"/>
        <color theme="1"/>
        <rFont val="Arial"/>
      </rPr>
      <t>0,4)</t>
    </r>
  </si>
  <si>
    <t>Tartu Ärinõuandla SA on keskendunud ettevõtete nõustamisele. Läbi starditoetuse meetme nõustamise tuleb nõustamisele 150 eraisikut aastas (kes suunatakse ettevõtet asutama, eeldused toetuse määruses)). Lisaks on töötukassaga kokkulepe, et Tartu Ärinõuandla nõustamisele suunatakse ettevõtete asutamise potentsiaaliga ettevõtjad ja need kes on läbinud ettevõtluse asutamise koolituse. Teised tugistruktuurid suunavad Tartu Ärinõuandlasse juba asutatud ettevõtteid (Tartu Teaduspark, Loomemajanduse keskus, Tartu Univenture, Biopark, Tartu LV ettevõtluse osakond jt.). Inkubatsiooni programmidest suunatakse meie juurde ainult juba asutatud ettevõtteid.</t>
  </si>
  <si>
    <t xml:space="preserve">AI või SEO koolitus: Sihtgrupp VKE'd, Eesmärk: Aidata väike ettevõtetel teostada äriprotsesside efektiivistamist, suurendada suurendada müügikäivet. VKE'de ettevõtete ja toodete nähtavuse kasv. VKE'de koolitus: Ettevõtte kasvamise ja Edukuse saladused. Sihtgrupp: VKE'd. eesmärk: Aidata VKE'del mõista makromajanduslikku keskkonda, hinnata riske. Tõsta teadmisi maksundusest.  </t>
  </si>
  <si>
    <t>Seminar 1, workshop…</t>
  </si>
  <si>
    <t>Infopäev 1</t>
  </si>
  <si>
    <t>Tartu Ärinõuandla SA on osalenud sTARTUp Day konverentsi korraldamisel, sihtgrupp: teadusmahukad ettevõtted, alustavad ettevõtted, innovatsiooni teostavad VKE'd.</t>
  </si>
  <si>
    <t>MTÜ sTARTUp Day tegevustes osalemine, konverentsi kaaskorraldamine</t>
  </si>
  <si>
    <t>Tartu Ärinõuandla SA jagab ettevõtteid toetavat infot ettevõtete listides ja ÄN kodulehel.</t>
  </si>
  <si>
    <t xml:space="preserve">Ettevõtluse propageerimine haridusasutustes </t>
  </si>
  <si>
    <t>Ettevõtlusalase info levitamine infolistides</t>
  </si>
  <si>
    <t>Ettevõtlusalase info levitamine sotsiaalmeedias</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</si>
  <si>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</si>
  <si>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 xml:space="preserve">Tartu Ärinõuandla nõustamiste fookus on väikestel ja keskmistel ettevõtetel. Nõustamise eesmärk on toetada ettevõtete konkurentsivõime kasvu, seda läbi innovatsiooni toetamise ettevõtetes, mille abil aidata ettevõtetel ellu viia muutuseid kolmikpöördes (digitaliseerimine, rohepööre, ringmajandus). Innovatsiooni ellukutsumist ettevõtetes aitab toetada sTARTUp Day kaaskorraldamise kaudu viia kokku innovaatilisi startup'e reaalmajanduses tegutsevate VKE'dega.   </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</si>
  <si>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</si>
  <si>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VKE'deni jõudmiseks viib Tartu Ärinõuandla SA läbi infoseminare ja koolitusi Tartumaa valdades koha peal. Seminaridel osalevad ettevõtetega töö jätkub nõustamisega Tartu Ärinõuandlas. Selle kaudu tagame  regionaalse arengu, sest seminaridel osalevad ettevõtted on regioonidest. Ligipääsetavus on tagatud, infoseminarid toimuvad valdade avalikes hoonetes, mis vastavad avaliku teenuse osutamise normidele.</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</si>
  <si>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</si>
  <si>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Antud kaasamine on toimunud läbi maakondliku arengukava koostamise protsessi ja samuti on tellimuse algne koostaja kaasanud huvigruppe.</t>
  </si>
  <si>
    <r>
      <rPr>
        <i/>
        <sz val="9"/>
        <color rgb="FF000000"/>
        <rFont val="Calibri"/>
      </rPr>
      <t>Ettevõtluskonsultant (</t>
    </r>
    <r>
      <rPr>
        <i/>
        <sz val="9"/>
        <color rgb="FF1E4E79"/>
        <rFont val="Arial"/>
      </rPr>
      <t>0</t>
    </r>
    <r>
      <rPr>
        <i/>
        <sz val="9"/>
        <color rgb="FF000000"/>
        <rFont val="Arial"/>
      </rPr>
      <t>)</t>
    </r>
  </si>
  <si>
    <r>
      <rPr>
        <i/>
        <sz val="9"/>
        <color rgb="FF000000"/>
        <rFont val="Calibri"/>
      </rPr>
      <t>Ettevõtluskonsultant (</t>
    </r>
    <r>
      <rPr>
        <i/>
        <sz val="9"/>
        <color rgb="FF1E4E79"/>
        <rFont val="Arial"/>
      </rPr>
      <t>0,35</t>
    </r>
    <r>
      <rPr>
        <i/>
        <sz val="9"/>
        <color rgb="FF000000"/>
        <rFont val="Arial"/>
      </rPr>
      <t>)</t>
    </r>
  </si>
  <si>
    <r>
      <rPr>
        <i/>
        <sz val="9"/>
        <color rgb="FF000000"/>
        <rFont val="Calibri"/>
      </rPr>
      <t>Ettevõtluskonsultant (</t>
    </r>
    <r>
      <rPr>
        <i/>
        <sz val="9"/>
        <color rgb="FF1E4E79"/>
        <rFont val="Arial"/>
      </rPr>
      <t>0,7</t>
    </r>
    <r>
      <rPr>
        <i/>
        <sz val="9"/>
        <color rgb="FF000000"/>
        <rFont val="Arial"/>
      </rPr>
      <t>)</t>
    </r>
  </si>
  <si>
    <r>
      <rPr>
        <i/>
        <sz val="9"/>
        <color rgb="FF000000"/>
        <rFont val="Calibri"/>
      </rPr>
      <t>Juhataja/Ettevõtluskonsultant (</t>
    </r>
    <r>
      <rPr>
        <i/>
        <sz val="9"/>
        <color rgb="FF1E4E79"/>
        <rFont val="Arial"/>
      </rPr>
      <t>0</t>
    </r>
    <r>
      <rPr>
        <i/>
        <sz val="9"/>
        <color rgb="FF000000"/>
        <rFont val="Arial"/>
      </rPr>
      <t>)</t>
    </r>
  </si>
  <si>
    <t xml:space="preserve">MTÜ sTARTUp Day igakuistel koosolekutel ja juhtimises osalemine. Alustavate ettevõtete innovatsioonile kaasaaitamine. </t>
  </si>
  <si>
    <t>MTÜ sTARTUp Day igakuised koosolekud (12 tk.).</t>
  </si>
  <si>
    <t>Tegevus 1: sTARTUp Day kaudu ökosüsteemi arendmaine.</t>
  </si>
  <si>
    <t>Tegevus 2: Tugistruktuuride vahelkine koostöö ja selles osalemine.</t>
  </si>
  <si>
    <t>Koolitusel osalenute arv: 133</t>
  </si>
  <si>
    <t>Ellu on viidud ettevõtete koolitused KOV'ides ja üks suurem koolituspäev. Kasusaajaid kokku 133.</t>
  </si>
  <si>
    <t>Eestikeelsetele VKEdele automatiseerimise koolitused</t>
  </si>
  <si>
    <t>VKE'de koolitused KOV'ides koha peal</t>
  </si>
  <si>
    <t>Tartu Ärinõuandla SA on kaasatud teiste arendusorganisatsioonide projektidesse läbi ühistegevuste. Lisaks oleme partnerid 3's projektis (WoDiLab, SMEEE, Rural-UP), antud projektid toetavad VKE'de nõustamise ja võimaluste pakkumist rahvusvahelistel turgudel.</t>
  </si>
  <si>
    <t>Osalemine rahvusvahelistes projektides ja koostöö teiste tugistruktuuridega (Tartu Loomemajanduse keskus, Tartu Teaduspark, Tartu Biopark, Tartumaa Omavalitsuste Liit).</t>
  </si>
  <si>
    <t>Tartu Ärinõuandla SA on partner interreg projektides: WoDiLab, SMEEE, Rural-Up</t>
  </si>
  <si>
    <t>Tartu Ärinõuandla SA on üks sTARTUp Day konverentsi korraldajatest, ning konverentsi külastab 3000-4000 ettevõtet (rahvusvahelised alustavad ettevõtted).</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</si>
  <si>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</si>
  <si>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Tartu Ärinõuandla SA keskendub nõustamisel ja seminaride korraldamisel ettevõtete konkurentsivõime suurendamisele läbi innovatsiooni ellu kutsumise ettevõtetes, nõustame ärimudeli optimeerimist, mille alusel tekib eeldus digitaliseerimiseks. Samuti võimaldab ärimudeli muutmine kasutusele võtta roheenergia suunad ning toetab ringmajanuse edendamist ettevõtetes. Toetame piirkonna arengut läbi ettevõtluse- ja ärikeskkonna arendamise kaudu, edendades tegevustega piirkondlikku innovatsioonisüsteemi, fokuseerides kestlikkusele sh rohepöördele/ringmajandusele ning digi- ja innovatsioonipöördele. Antud tegevused on toodud Tartu Ärinõuandla ülesannetena maakonna arengustrateegias.</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</si>
  <si>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</si>
  <si>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 xml:space="preserve">Korraldame seminare valdades kohapeal tegutsevatele ettevõtetele. Seminaride ja koolituste korraldamisel arvestatakse regionaalset arengut, soolist võrdõiguslikkust, võrdseid võimalusi, ligipääsetavust ning keskkonna- ja kliimaeesmärkide täitmist (seminari gruppide koostamisel võrdne tasakaal sihtgruppide kutsumisel nii naiste kui meeste vahel, ürituste korraldamisel tagatakse ligipääsetavus kõigile soovijatele, üritusi korraldades täidetakse keskkonna- ja kliima eesmärke). </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</si>
  <si>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</si>
  <si>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Antud kaasamine on toimunud läbi maakondliku arengukava.</t>
  </si>
  <si>
    <t>Ettevõtluskonsultant 1,7</t>
  </si>
  <si>
    <r>
      <rPr>
        <i/>
        <sz val="9"/>
        <color theme="1"/>
        <rFont val="Calibri"/>
      </rPr>
      <t>Ettevõtluskonsultant (</t>
    </r>
    <r>
      <rPr>
        <i/>
        <sz val="9"/>
        <color rgb="FF1E4E79"/>
        <rFont val="Arial"/>
      </rPr>
      <t>0,50</t>
    </r>
    <r>
      <rPr>
        <i/>
        <sz val="9"/>
        <color theme="1"/>
        <rFont val="Arial"/>
      </rPr>
      <t>)</t>
    </r>
  </si>
  <si>
    <r>
      <rPr>
        <i/>
        <sz val="9"/>
        <color theme="1"/>
        <rFont val="Calibri"/>
      </rPr>
      <t xml:space="preserve">Ettevõtluskonsultnt </t>
    </r>
    <r>
      <rPr>
        <i/>
        <sz val="9"/>
        <color rgb="FF1E4E79"/>
        <rFont val="Arial"/>
      </rPr>
      <t>(0,50</t>
    </r>
    <r>
      <rPr>
        <i/>
        <sz val="9"/>
        <color theme="1"/>
        <rFont val="Arial"/>
      </rPr>
      <t>)</t>
    </r>
  </si>
  <si>
    <t xml:space="preserve">Juhataja/Ettevõtluskonsultant </t>
  </si>
  <si>
    <t>Ettevõtjate nõustamise eesmärk on toetada ettevõtteid nende arengus, juhtimises ja strateegiliste otsuste tegemisel. Nõustamine aitab ettevõtjatel tuvastada probleeme, leida lahendusi, suurendada konkurentsivõimet ja parandada ettevõtte toimimist. Pakume: strateegilist nõustamist: ettevõtte visiooni, eesmärkide ja arenguplaani kujundamine; finantsnõustamist: eelarvestamine, rahavoogude juhtimine, rahastamisvõimaluste leidmine; turundus- ja müüginõustamist: sihtturu analüüs, turundusstrateegiate loomine, brändi arendamine; õiguslik ja administratiivset nõustamist: ettevõtte asutamise,  maksustamise ja regulatsioonidega seotud küsimused; innovatsiooni- ja arendusnõustamist: uute toodete/teenuste arendamine.</t>
  </si>
  <si>
    <t>Mikro ja VKEde individuaalne nõustamine</t>
  </si>
  <si>
    <t>dets-jaan</t>
  </si>
  <si>
    <t>Mikro ja VKEde grupinõustamine</t>
  </si>
  <si>
    <t xml:space="preserve"> Seminar Digitaalne turundus ja sotsiaalmeedia strateegiad</t>
  </si>
  <si>
    <t>Digitaalse turunduse koolituse eesmärk on anda osalejatele teadmised ja oskused veebipõhise turunduse tõhusaks planeerimiseks, elluviimiseks ja analüüsimiseks. Koolitus keskendub kaasaegsetele turunduskanalitele ja -tööriistadele ning aitab osalejatel suurendada ettevõtte nähtavust ja müügivõimalusi digikeskkonnas. Koolitus hõlmab sotsiaalmeedia turundust, SEO-d, Google reklaami ja analüütikat. Osalejad õpivad koostama turundusstrateegiat ning kasutama digitaalseid tööriistu ettevõtte kasvuks ja brändi tugevdamiseks.</t>
  </si>
  <si>
    <t>Seminar VKEde juhtimisoskuste suurendamine</t>
  </si>
  <si>
    <t>Juhtimisoskuste suurendamise koolituse eesmärk on arendada ettevõtjate ja juhtide teadmisi ning oskusi, mis on vajalikud ettevõtte edukaks juhtimiseks, arendamiseks ja meeskonna motiveerimiseks. Koolitus keskendub tänapäevastele juhtimispraktikatele, strateegilisele mõtlemisele ning efektiivsete töövahendite kasutamisele väikeettevõtte igapäevases juhtimises.</t>
  </si>
  <si>
    <t>Parimate praktikate õppereis loomemajandusettevõtetele Ida Virumaale</t>
  </si>
  <si>
    <t>õppereisi eesmärgiks on utvustada edukaid loomemajandus-ettevõtteid ja nende parimaid praktikaid. Anda osalejatele uusi teadmisi loovsektori ärimudelitest ja koostöövõimalustest. Toetada osalejate loovust, innovatsioonivõimet ja ettevõtlikkust. Soodustada kogemuste vahetust ning koostöösidemete tekkimist erinevate piirkondade ja sektorite vahel.</t>
  </si>
  <si>
    <t>Ringmajandusalane õppepäev</t>
  </si>
  <si>
    <t>Ringmajanduse õppepäev on praktiline ja inspireeriv koolituspäev, mille eesmärk on suurendada osalejate teadlikkust kestlikust tootmisest, tarbimisest ja ressursside tõhusast kasutamisest. Õppepäev tutvustab ringmajanduse põhimõtteid ning näitab, kuidas neid rakendada ettevõtluses. Eesmärgiks on tõsta osalejate teadlikkust ringmajanduse põhimõtetest ja nende olulisusest. Näidata praktilisi võimalusi jäätmete vähendamiseks, materjalide taaskasutuseks ja ressursside optimeerimiseks. Tutvustada edulugusid ja innovaatilisi lahendusi ringmajanduse rakendamisel. Soodustada koostööd ja kogemuste vahetust erinevate sektorite vahel.</t>
  </si>
  <si>
    <t>eesmärk on suurendada teadlikkust erinevatest toetusvõimalustest, koolitustest, arenguprogrammidest ja muudest ettevõtlust toetavatest algatustest. Need tegevused aitavad tagada, et ettevõtjad on hästi informeeritud neile suunatud teenustest, sündmustest ja võimalustest ning saavad vajaliku teabe õigel ajal ja sobivas vormis.</t>
  </si>
  <si>
    <t>Infopäevad toetusvõimalustest, seadusandluse muudatustest (maksuseadused jm)</t>
  </si>
  <si>
    <t>jaan-dets.</t>
  </si>
  <si>
    <t xml:space="preserve">Kagu-Eesti meetme infopäev </t>
  </si>
  <si>
    <t>juuni</t>
  </si>
  <si>
    <t>Ettevõtluse propageerimine haridusasutustes</t>
  </si>
  <si>
    <t>jaa-dets</t>
  </si>
  <si>
    <t>Võrgustumine ja infovahetus</t>
  </si>
  <si>
    <t>Lõuna-Eesti MAK konsultantide kohtumised kogemuste vahetuseks, ühistegevusteks</t>
  </si>
  <si>
    <t>jaan-dets</t>
  </si>
  <si>
    <t>Piirkondlike partnerorganisatsioonide kohtumised (koostöö , kogemuste vahetuseks)</t>
  </si>
  <si>
    <t>Valgamaa Äriklubi klubikoosolekud</t>
  </si>
  <si>
    <t>Võrgustumine ja infovahetus partneritega, sisendi andmine ettevõtluskeskkonna kujundamisesse</t>
  </si>
  <si>
    <t>Valgamaa Partnerluskogu ettevõtluskomisjonis osalemine</t>
  </si>
  <si>
    <t>1 kord poolaastas</t>
  </si>
  <si>
    <t>Sisendi andmine ja hindamine Töötukassa poolt koostatavale tööjõu baromeetrile</t>
  </si>
  <si>
    <t>Lõuna- Eesti regionaalleppe töörühmas osalemine</t>
  </si>
  <si>
    <t>1 kord kuus</t>
  </si>
  <si>
    <t>Kagu- Eesti ettevõtlusmeetmesse sisendi andmine</t>
  </si>
  <si>
    <t>1 kord aastas</t>
  </si>
  <si>
    <t>Ettevõtluskonsultantide parimate praktikate vahetus MAK võrgustikus</t>
  </si>
  <si>
    <t>Töötukassa Valgamaa osakonna äriplaanide hindamiskomisjoni töös osalemine</t>
  </si>
  <si>
    <t>Mulgimaa Arenduskoja ettevõtluskomisjonis osalemine</t>
  </si>
  <si>
    <t>Kagu-Eesti ettevõtlusmeetme hindamine</t>
  </si>
  <si>
    <t>jooksev</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</si>
  <si>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</si>
  <si>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"Tegevuste kavandamisel lähtuti TAIE ja Valga maakonna arengustrateegiast 2035+ , mis toob ühe probleemina välja töökohtade madala lisandväärtuse, töökohtade kadumise ja vähese ettevõtlikkuse ja tööhõive ning madala palga. Vajadus on uute töökohtade loomise toetamise ja koolituste järele. Ettevõtluses panustatakse parimate keskkonnasõbralike tehnoloogiate rakendamisele, ekspordivõimekuse kasvule ning tarkadele töökohtadele. Kvaliteetne ettevõtlus- ja elukeskkond meelitab piirkonda uusi ettevõtteid. Valgamaal on igaühel, kel soov alustada ettevõtlusega, võimalus saada professionaalset nõu ja abi maakondlikelt tugistruktuuridelt, osaleda erialastel koolitustel ning saada tuge ettevõtjate võrgustikest ning mentoritelt. Valgamaal kasvab jõudsalt uus ettevõtlik põlvkond, kes on valmis tööturule sisenemiseks, sealhulgas ettevõtlusega alustamiseks. Tegevuste elluviimine (koos teiste regionaalsete ja ettevõtlust toetavate toetusmeetmetega) toetab Valgamaa VKEde konkurentsivõime paranemist, vähenevad piirkondlikud erinevused teadus- ja arendustegevuse rakendamise võimekuses, töökohtade pakkumises, ettevõtlusaktiivsuses, ettevõtete teadmismahukuses ja lisandväärtuses ning tootlike töökohtade paiknemises. 
 Allikas: Valga maakonna arengustarteegia 2035 + https://valgamaa.ee/userfiles/valgamaa/Valga_maakonna_arengustrateegia_2035_.pdf</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</si>
  <si>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</si>
  <si>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Tasakaalustatud regionaalse arengu, ligipääsetavuse ja võrdsete võimaluste tagamiseks pakutakse nõustamisteenust nii füüsilise kohtumisena kliendile sobivas asukohas, kui telefoni ja sotsiaalmeedia kanalite vahendusel, kontorisse on ligipääs ratastooliga, olemas on kõik tehnilised vahendid videosildadeks. Tulenevalt regiooni eripärast (piiriala ja mitte eestlaste osatähtsus Valga valla rahvastikus 30%) pakutakse nõustamist eesti ja vene keeles. Soolise võrdõiguslikkuse tagamiseks on tegevused, mis on mõeldud eelkõige naisettevõtjatele.</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</si>
  <si>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</si>
  <si>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Valgamaa Arenguagentuur kohtub vähemalt korra kvartalis partneritega ( Valgamaa Äriklubiga, kohalike omavalitsustega, Valgamaa Kutseõppekeskusega, Töötukassa Valgamaa osakonnaga, leader tegevusgruppidega, Lõuna Eesti MAKid), et vahetada infot tegevustest ning üheskoos planeerida ettevõtjate vajadustele vastavaid tegevusi. Tegevuste planeerimisel lähtutakse ettevõtjate tagasisidest, maakondlikest, piirkondlikest, üle Eestilistest analüüsidest ja uuringutest.Euroopa Komisjoni ja Maailmapanga Baltikumi järelejõudmispiirkondade   algatuse (Baltics-CuRI) raames küsitleti  2025.a kevadel 70 ettevõtet Kagu- Eestis, tegevuste planeerimisel lähtutakse ettevõtjatelt saadud sisendist.</t>
  </si>
  <si>
    <r>
      <rPr>
        <i/>
        <sz val="9"/>
        <color rgb="FF000000"/>
        <rFont val="Calibri"/>
      </rPr>
      <t>Ettevõtluskonsultant (</t>
    </r>
    <r>
      <rPr>
        <i/>
        <sz val="9"/>
        <color rgb="FF1E4E79"/>
        <rFont val="Arial"/>
      </rPr>
      <t>0,6</t>
    </r>
    <r>
      <rPr>
        <i/>
        <sz val="9"/>
        <color rgb="FF000000"/>
        <rFont val="Arial"/>
      </rPr>
      <t>)</t>
    </r>
  </si>
  <si>
    <r>
      <rPr>
        <i/>
        <sz val="9"/>
        <color rgb="FF000000"/>
        <rFont val="Calibri"/>
      </rPr>
      <t>Ettevõtluskonsultant (</t>
    </r>
    <r>
      <rPr>
        <i/>
        <sz val="9"/>
        <color rgb="FF1E4E79"/>
        <rFont val="Calibri Light"/>
      </rPr>
      <t>0,6</t>
    </r>
    <r>
      <rPr>
        <i/>
        <sz val="9"/>
        <color rgb="FF000000"/>
        <rFont val="Calibri Light"/>
      </rPr>
      <t>)</t>
    </r>
  </si>
  <si>
    <r>
      <rPr>
        <i/>
        <sz val="9"/>
        <color rgb="FF000000"/>
        <rFont val="Calibri"/>
      </rPr>
      <t>Ettevõtluskonsultnt (</t>
    </r>
    <r>
      <rPr>
        <i/>
        <sz val="9"/>
        <color rgb="FF1E4E79"/>
        <rFont val="Calibri Light"/>
      </rPr>
      <t>0,6</t>
    </r>
    <r>
      <rPr>
        <i/>
        <sz val="9"/>
        <color rgb="FF000000"/>
        <rFont val="Calibri Light"/>
      </rPr>
      <t>)</t>
    </r>
  </si>
  <si>
    <r>
      <rPr>
        <i/>
        <sz val="9"/>
        <color rgb="FF000000"/>
        <rFont val="Calibri"/>
      </rPr>
      <t>Juhataja/Ettevõtluskonsultant (</t>
    </r>
    <r>
      <rPr>
        <i/>
        <sz val="9"/>
        <color rgb="FF1E4E79"/>
        <rFont val="Calibri Light"/>
      </rPr>
      <t>0,1</t>
    </r>
    <r>
      <rPr>
        <i/>
        <sz val="9"/>
        <color rgb="FF000000"/>
        <rFont val="Calibri Light"/>
      </rPr>
      <t>)</t>
    </r>
  </si>
  <si>
    <t>Erinevad võrgustikutegevused, aruteludes osalemised</t>
  </si>
  <si>
    <t>Külaskäigud partnerite juurde (ülikoolide, teadusasutuste,kompetentsikeskuste laborid, töökojad, koolituskeskused jms)</t>
  </si>
  <si>
    <t>Juhtimisalane koolitus</t>
  </si>
  <si>
    <t>veeb-nov. 2026</t>
  </si>
  <si>
    <t>Juhtimisalase koolituse eesmärk on arendada ettevõtjate oskusi, mis on vajalikud organisatsiooni, inimeste ja protsesside tõhusaks juhtimiseks. Koolitus aitab osalejatel arendada strateegilist mõtlemist, parendada suhtlemisoskusi ja tõsta meeskonna tulemuslikkust.</t>
  </si>
  <si>
    <t>Ettevõtluskonverents</t>
  </si>
  <si>
    <t>sept-nov.2026</t>
  </si>
  <si>
    <t>Ettevõtluskonverents on inspireeriv ja teadmistepõhine sündmus, mille eesmärk on tuua kokku ettevõtjad, spetsialistid, avaliku sektori esindajad ja koostööpartnerid, et jagada kogemusi, teadmisi ja tulevikusuundumusi ettevõtluse arendamise valdkonnas. Konverents loob platvormi uute ideede tekkimiseks, koostöövõimaluste loomiseks ja ettevõtluskeskkonna arendamiseks.</t>
  </si>
  <si>
    <t>Ettevõtlusakadeemia</t>
  </si>
  <si>
    <t>jaan-nov.2026</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</si>
  <si>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</si>
  <si>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</si>
  <si>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</si>
  <si>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r>
      <rPr>
        <i/>
        <sz val="9"/>
        <color theme="1"/>
        <rFont val="Calibri"/>
      </rPr>
      <t xml:space="preserve">Ettevõtluskonsultant </t>
    </r>
    <r>
      <rPr>
        <i/>
        <sz val="9"/>
        <color theme="1"/>
        <rFont val="Arial"/>
      </rPr>
      <t>(1,</t>
    </r>
    <r>
      <rPr>
        <i/>
        <sz val="9"/>
        <color rgb="FF1E4E79"/>
        <rFont val="Arial"/>
      </rPr>
      <t>0</t>
    </r>
    <r>
      <rPr>
        <i/>
        <sz val="9"/>
        <color theme="1"/>
        <rFont val="Arial"/>
      </rPr>
      <t>)</t>
    </r>
  </si>
  <si>
    <r>
      <rPr>
        <i/>
        <sz val="9"/>
        <color theme="1"/>
        <rFont val="Calibri"/>
      </rPr>
      <t>Ettevõtluskonsultant (</t>
    </r>
    <r>
      <rPr>
        <i/>
        <sz val="9"/>
        <color rgb="FF1E4E79"/>
        <rFont val="Arial"/>
      </rPr>
      <t>0,25</t>
    </r>
    <r>
      <rPr>
        <i/>
        <sz val="9"/>
        <color theme="1"/>
        <rFont val="Arial"/>
      </rPr>
      <t>)</t>
    </r>
  </si>
  <si>
    <t>Keskendume VKE-dele, füüsilisi isikuid (FI) nõustame juhul, kui ettevõte on juba vormistamis-järgus. Proportsioonis on FI osakaal väga väike. Teeme töötukassas ettevõtlusega alustamise grupinõustamisi.</t>
  </si>
  <si>
    <t>Viime ellu tegevusi, mis on vastavuses ettevõtjate tegelike vajadustega.</t>
  </si>
  <si>
    <t>Koolitused ja seminarid, mis toetavad ettevõtete töötajate pädevuste arendamist</t>
  </si>
  <si>
    <t>Koolitused ja seminarid, mis toetavad ettevõtete juhtide pädevuste arendamist, organisatsiooni tõhusust ning teadmiste vastavust tänapäeva töö- ja ettevõtluskeskkonna vajadustele.</t>
  </si>
  <si>
    <t>Toetusmeetmete tutvustamine.</t>
  </si>
  <si>
    <t>Info- ja teavitustegevused, mis toetavad sihtrühmade informeeritust ja kaasatust läbi koolituste, seminaride ja sotsiaalmeedia teavituste.</t>
  </si>
  <si>
    <t>Sotsiaalmeedia tegevused</t>
  </si>
  <si>
    <t>Maakonna ettevõtjate ühisseminar, maakonna ettevõtete tulemuste tutvustamine, parima aastatulemusega ettevõtete pidulik autasustamine.</t>
  </si>
  <si>
    <t>Kohtumised ja ümarlaud koostööpartneritega (Töötukassa, TÜVKA, KOVid)</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</si>
  <si>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</si>
  <si>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Viljandimaa elanike arv on olnud vähenemistrendis, kuna on puudus atraktiivsetest töökohtadest. Meie tegevused on suunatud ettevõtluse arendamisele, et seeläbi luua maakonda juurde uusi töökohti ja aidata hoida olemasolevaid. Viljandimaa arengustrateegia on suunatud inimkapitali ja ettevõtluse arendamisele. Meie tegevus aitab kohalikku arengustrateegiat ellu viia läbi koolitamise ja nõustamistegevuse. Aitame maakonna ettevõtjaid toetusraha taotlemisel.</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</si>
  <si>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</si>
  <si>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Teeme teavitustööd jätkusuutliku kohaliku ressursi kasutamiseks ning kohaliku teenuse või toote eelistamiseks. Pakume lisaks kontaktkoolitustele sõltuvalt koolituse iseloomust ja veebikoolitustel osalemise võimalust, et koolitused oleksid kättesaadavad ka Villjandi linnast kaugel elavatele maakonna ettevõtjatele. Sooline võrdõiguslikkus on tagatud kõikidele võrdsete võimaluste loomisega. Me ei tee vahet vanusel ega sool, kõiki nõustatakse ja koolitatakse võrdsetel alustel.</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</si>
  <si>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</si>
  <si>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Teeme koostööd ettevõtjate, riiklike struktuurüksuste, kohalike omavalitsuste ning teadus- ja arendusasutustega, võttes arvesse nende ettepanekuid ja soove. Teenuste osutamise käigus kogutakse tagasisidet ja hinnanguid, mis on sisendiks teenuste arendamisel.</t>
  </si>
  <si>
    <r>
      <rPr>
        <i/>
        <sz val="9"/>
        <color rgb="FF000000"/>
        <rFont val="Calibri"/>
      </rPr>
      <t>Ettevõtluskonsultant (</t>
    </r>
    <r>
      <rPr>
        <i/>
        <sz val="9"/>
        <color rgb="FF1E4E79"/>
        <rFont val="Arial"/>
      </rPr>
      <t>0,75</t>
    </r>
    <r>
      <rPr>
        <i/>
        <sz val="9"/>
        <color rgb="FF000000"/>
        <rFont val="Arial"/>
      </rPr>
      <t>)</t>
    </r>
  </si>
  <si>
    <t>VÕS leping, TL lisatasud, koolituste/seminaride lektoritasud</t>
  </si>
  <si>
    <t>Vastavalt ettevõtjate tegelikele vajadustele, viime läbi innovatsiooni ja ettevõtluse arendamise tegevusi/sündmuseid, mis edendavad ligipääsetavust, kestlikku ettevõtlust, kliendivajaduste mõistmist ja kogemuspõhist turundust, et soodustada nutika ja vastutus-tundliku ettevõtluskeskkonna arengut. Füüsiline ja virtuaalne ligipääsetavus - näiteks ratastooliga või kodulehearendused.</t>
  </si>
  <si>
    <t>Erinevad võrgustikutegevused/seminarid, töötubades osalemine, vestlusringid</t>
  </si>
  <si>
    <t>Jooksvalt</t>
  </si>
  <si>
    <t>Külaskäigud partnerite juurde (teadus- ja arendusasutused, kompetentsikeskuste laborid, töökojad, koolitajad jms)</t>
  </si>
  <si>
    <t>Koolitused ja seminarid, mis toetavad ettevõtluse arengut, digitaliseerimise ja uuenduslike lahenduste kasutuselevõttu ning aitavad tõsta osalejate teadmisi ja pädevusi muutuvas majanduskeskkonnas.</t>
  </si>
  <si>
    <t>Eestikeelsetele VKEdele ettevõtlusalased koolitused</t>
  </si>
  <si>
    <t>Eestikeelsetele VKEdele tehnilised koolitused</t>
  </si>
  <si>
    <t>Ühiseid piiriüleseid projekte hetkel töös ei ole.</t>
  </si>
  <si>
    <t>Kontaktkohtumine (nt Läti-Eesti koostöö)</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</si>
  <si>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</si>
  <si>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Rahvastiku vähenemise peamine põhjus on väljaränne, mida põhjustavad sobivate töökohtade nappus ja vajadus omandada haridus väljaspool maakonda. Arengueesmärk on luua tingimused, et inimesed sooviksid Viljandimaal elada, töötada ja tunneksid end turvaliselt. Selleks panustatakse inimkapitali ja ettevõtluse arendamisse koolituste ning ettevõtjate võrgustumise kaudu. Tegevused toetavad TAIE eesmärke, aidates ettevõtjatel tõsta lisandväärtust ning arendada oskusi digitaliseerimise, innovatsiooni ja kestlikkuse valdkondades. Nõustamiste ja koolituste kaudu suunatakse ettevõtjaid suurema lisandväärtusega tootmise, teaduskoostöö ja ringmajanduse põhimõtete rakendamise poole.</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</si>
  <si>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</si>
  <si>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 xml:space="preserve">Maakonnas on säilinud jätkusuutlik asustus ja arenev kohalik kultuur ning selleks on piisavalt inimesi. Viljandimaa elukeskkonna arendamine toimub kestva arengu põhimõtete kohaselt. Töökohti loovad ettevõtlikud inimesed. Olukorras, kus atraktiivseid töökohti napib, võib järeldada, et Viljandimaal ei ole piisavalt vastavate võimetega inimesi ega ka neid, kes suudaks maakonda külgetõmbavaks muuta. Ligimeelitavate töökohtade ja atraktiivse ettevõtluskeskkonna loojate olemasolu on tähtsaim küsimus Viljandimaa arengustrateegias. </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</si>
  <si>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</si>
  <si>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Oleme pikema perioodi vältel küsinud nii sündmuste tagasiside vormil kui ka uudiskirjast edasiviivas küsimustikus ja kontaktkohtumistel, milliseid on ettevõtjate ja nende töötajate tegelikud koolitus-/täiendusvajadused. Lisaks tugineme tegevuste planeerimisel Viljandimaa arengustrateegia eesmärkide täitmisele, tehes koostööd oma partneritega - TÜVKA,  Viljandi Kutseõppekeskus ning Olustvere Teenindus- ja Maamajanduskool, Taltech ja Tehnopol, kohalikud omavalitsused jne.</t>
  </si>
  <si>
    <t>Ettevõtluskonsultant 1/0,7</t>
  </si>
  <si>
    <t>Ettevõtluskonsultant 2/0,7</t>
  </si>
  <si>
    <t>juhtimine 1/0,1</t>
  </si>
  <si>
    <t>prognoosime:
- 500 nõustamiskorda 200 kliendile sh 30 uut klienti
- füüsiliste isikute (alustavad ettevõtjad, kel äriühing puudub) osakaal kuni 40%
Konsultandi töötasu ja kaudsed kulud (ruum, töövahendid jms)</t>
  </si>
  <si>
    <t>kalendriaasta</t>
  </si>
  <si>
    <t>kavandatud on 4-5 koolituspäeva ja 2 parimate praktikate õppekäiku</t>
  </si>
  <si>
    <t>koolitused VKE-dele ja alustavate ettevõtjatele eesmärgiga ergutada ambitsioonikust, huvi ja vahetada kogemusi (uute äriideede käivitamisel, digitaliseerimisel, automatiseerimisel, kõrgema lisandväärtusega toodete ja teenuste arendamisel jms)</t>
  </si>
  <si>
    <t>parimate praktikatega tutvumine</t>
  </si>
  <si>
    <t>VKE-dele suunatud koolituste, arenguprogrammide, seminaride, rahastusvõimaluste jms info jälgimine ja edastamine maakonna ettevõtjate infokanalitesse</t>
  </si>
  <si>
    <t>info jagamine kolmandate osapoolte sündmustel, näit KOV ettevõtjate ümarlauad jms</t>
  </si>
  <si>
    <t>VÕRU MAK erinevate projektide võrgustikes osalemine vastavalt nende tegevuskavadele (Kagu-Eesti ettevõtluse ökosüsteemi arendamine; Kood/Võru programmeerimiskooli rajamine ja IT-valdkonna edendamine; Lõuna-Eesti ettevõtlikud noored; Lõuna-Eesti aiasaaduste väärindamiskeskuse arendamine, Resist,  RenoWave, Turismimarsruutide ligipääsetavuse arendamine jt)</t>
  </si>
  <si>
    <t>Kagu-Eesti programmi mainekava võrgustike tegevustes osalemine vastavalt vajadusele</t>
  </si>
  <si>
    <t>Maakondlike arenduskeskuste, Lõuna-Eesti arenduskeskuste ja Kagu-Eesti arenduskeskuste võrgustike tegevustes osalemine ja vastavalt kokkulepetele võrgustike tegevuste korraldamine</t>
  </si>
  <si>
    <t>ettevõtlus- ja elukeskkonna maakondliku arendamise eestvedamine vastavalt maakonna arengustrateegiale</t>
  </si>
  <si>
    <t>EWERS ja Töötukassa Võru osakonna ettevõtlusega alustamise koolitustel maakonna ettevõtluse tugiteenuste tutvustamine ning tagasiside andmine kursusel osalejate äriplaanidele tuginedes äriplaani esitlusele</t>
  </si>
  <si>
    <t>kalendriaastas 3 koolitusrühma, igas 10 osalejat</t>
  </si>
  <si>
    <t>Vunki Mano loometalgute tegevustes osalemine vastavalt vajadusele</t>
  </si>
  <si>
    <t>Loometalgute aeg okt, tegevused kalendriaasta</t>
  </si>
  <si>
    <t>Võrumaa Haridusfest tegevustes osalemine vastavalt vajadusele</t>
  </si>
  <si>
    <t>Haridusfest toimub nov, tegevused kalendriaasta</t>
  </si>
  <si>
    <t>Maakonna ettevõtjate tunnustamiskonkursi korraldamine</t>
  </si>
  <si>
    <t>Tunnustuskonkurss toimub okt, tunnustuste üleandmine nov</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</si>
  <si>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</si>
  <si>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Kavandatud on ettevõtete nõustamis, koolitus ja teadlikkuse tõstmise tegevused, mis aitavad alustavatel ja olemasolevatel ettevõttetel leida või muuta oma äriideid ja ärimudeleid lähtudes: 
 * TAIE üldeesmärgist: Eesti ühiskonna ja majanduse tootlikkuse suurendamine, pakkudes konkurentsivõimelisi ja kestlikke lahendusi Eesti ja maailma arenguvajadustele.
 * TAIE ettevõtluskeskkonnale seatud eesmärgist: Eesti ettevõtluskeskkond soodustab ettevõtlikkust ning teadmusmahuka ettevõtluse teket ja kasvu, kõrgema lisandväärtusega toodete ja teenuste loomist ja eksporti ning investeeringuid kõigis Eesti piirkondades.
 * Võru maakonna arengustrateegia eesmärkidest: Meie maakonnas on jätkusuutlik ettevõtluskeskkond; Meie maakonnas on ettevõtlusteadlikud, ettevõtlikud ning motiveeritud ja kõrge kvalifikatsiooniga elanikud; Meie maakonnas on jätkusuutlikud, nutikad ja paindlikud ettevõtted.</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</si>
  <si>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</si>
  <si>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Nõustamisel ja sündmuste korraldamisel arvestatakse läbivalt tasakaalustatud regionaalset arengut nii üleriigilises, kui maakondlikus vaates. Võru maakonna ettevõtlusaktiivsus, SKP elaniku kohta jm majanduskeskkonna näitajad on alla Eesti keskmise. Võrdõiguslikkuse tasakaalustamiseks korraldatakse sündmus naisettevõtjatele, kus üheks osaks on naiste taju ühiskonna hoiakutele ja muutustele ning naiste võimalused muutustele kaasaaitamisel.</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</si>
  <si>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</si>
  <si>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t>Tegevuste kavandamisel on võetud arvesse maakonna arengustrateegias kokkulepitud eesmärgid. Arengustrateegia tugineb asjassepuutuvatel uuringutel, eksperthinnangutel, valdkonna ministeeriumide, maakondliku arendusorganisatsioonide ning teiste teemaga seotud poolte arvamustel ja ettepanekutel.</t>
  </si>
  <si>
    <t>Ettevõtluskonsultant 1 (0,3)</t>
  </si>
  <si>
    <t>Ettevõtluskonsultant 2 (0,3)</t>
  </si>
  <si>
    <t>Juhtimine 2 (0,1)</t>
  </si>
  <si>
    <t>lektori honorar/tasu</t>
  </si>
  <si>
    <t>kavandatud on
- nelja-viie osaline koolitussari, kus osaleda võib ka mooduli kaupa (kokku 4*15=60 osalust)
- kaks-kolm eraldi koolitust (3*18=46 osalust)</t>
  </si>
  <si>
    <t>Koolituste sari tootmise/teenuse osutamise tõhustamiseks</t>
  </si>
  <si>
    <t>jaan</t>
  </si>
  <si>
    <t>koolitused AI, digitaliseerimise, automatiseerimise jm valdkonnas</t>
  </si>
  <si>
    <t>märts, okt</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</si>
  <si>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</si>
  <si>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t>Kavandatud on ettevõtete nõustamis-, koolitus- ja teadlikkuse tõstmise tegevused, mis aitavad olemasolevatel ettevõttetel leida või muuta oma äriideid tõhustada tootmist või teenuse osutamist, uuendada ärimudeleid. Silmas on peetud maakonna ettevõtluse fookusvaldkondi ja lähtutud: 
 * TAIE üldeesmärgist "Eesti ühiskonna ja majanduse tootlikkuse suurendamine, pakkudes konkurentsivõimelisi ja kestlikke lahendusi Eesti ja maailma arenguvajadustele" ja TAIE ettevõtluskeskkonnale seatud eesmärgist "Eesti ettevõtluskeskkond soodustab ettevõtlikkust ning teadmusmahuka ettevõtluse teket ja kasvu, kõrgema lisandväärtusega toodete ja teenuste loomist ja eksporti ning investeeringuid kõigis Eesti piirkondades";
 * Võru maakonna arengustrateegia eesmärkidest: "Meie maakonnas on jätkusuutlik ettevõtluskeskkond; Meie maakonnas on ettevõtlusteadlikud, ettevõtlikud ning motiveeritud ja kõrge kvalifikatsiooniga elanikud" ja "Meie maakonnas on jätkusuutlikud, nutikad ja paindlikud ettevõtted".</t>
  </si>
  <si>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</si>
  <si>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t>Eesti regionaalse tasakaalustamise eesmärgil on kavandatud üks seminar maaettevõtete sihtgrupile ja kõikide sündmuste puhul peetakse silmas Eesti regionaalse tasakaalustamist. Tegevused kavandatakse ja viiakse ellu võrdseid võimalusi, ligipääsetavust ning keskkonna- ja kliimaeesmärke silmas pidades.Võrdõiguslikkuse tasakaalustamise eesmärgi paremaks täitmiseks korraldatakse sündmused naisettevõtjatele.</t>
  </si>
  <si>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</si>
  <si>
    <t>Tegevjuht</t>
  </si>
  <si>
    <t>MAK1 0,8 kohta+MAK2 0,2 kohta</t>
  </si>
  <si>
    <t>Finantsjuht</t>
  </si>
  <si>
    <t>0,5 tööajast MAK1</t>
  </si>
  <si>
    <t>Projektijuht</t>
  </si>
  <si>
    <t>MAK1 0.5 kohta+MAK2 0.5 kohta</t>
  </si>
  <si>
    <t>Perojekti elluviimist toetavad koolitused konsultantidele</t>
  </si>
  <si>
    <t>MTÜ VKEdele nõustamistegevusi ei korralda. Projekti eesmärgid täidetakse maakondlike keskuste kaudu.</t>
  </si>
  <si>
    <t xml:space="preserve">Konsultantidele ja Keskuste juhtidele suunatud koolitused. </t>
  </si>
  <si>
    <t>Regulaarsed seminarid ja e-kohtumised konsultantidele</t>
  </si>
  <si>
    <t>Uute konsultantide sisseelamiskoolitus</t>
  </si>
  <si>
    <t>Konsultantide kompetentside tõstmine</t>
  </si>
  <si>
    <t>MAK projekti tegevuste tutuvustamine KOVidele ja muudele strateegilistele partneritele</t>
  </si>
  <si>
    <t>Linnade ja Valdade Päevadel osalemine</t>
  </si>
  <si>
    <t>VEKde arenguhüppeid tutvustavad lühivideod MAK teenuse tutvustamiseks</t>
  </si>
  <si>
    <t>Võrgustiku Talvekool</t>
  </si>
  <si>
    <t xml:space="preserve">Maakondlike Keskuste juhtide ning konsultantide kompetentside tõstmise koolitused </t>
  </si>
  <si>
    <t>Võrgustikku kuuluvate keskuste juhtide regulaarsed kohtumised projekti eesmärkide saavutamise toetamiseks</t>
  </si>
  <si>
    <t>Projekti teostamise jaoks vajalike digilahenduste arendamine ja koolitused konsultantidele</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</si>
  <si>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</si>
  <si>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</si>
  <si>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(kirjeldada lühidalt) </t>
    </r>
    <r>
      <rPr>
        <sz val="11"/>
        <color theme="1"/>
        <rFont val="Calibri"/>
      </rPr>
      <t>(käskkirja punkt 12.9)</t>
    </r>
  </si>
  <si>
    <r>
      <rPr>
        <i/>
        <sz val="9"/>
        <color rgb="FF000000"/>
        <rFont val="Calibri"/>
      </rPr>
      <t>Juhataja/Ettevõtluskonsultant (</t>
    </r>
    <r>
      <rPr>
        <i/>
        <sz val="9"/>
        <color rgb="FF1E4E79"/>
        <rFont val="Calibri Light"/>
      </rPr>
      <t>0,1</t>
    </r>
    <r>
      <rPr>
        <i/>
        <sz val="9"/>
        <color rgb="FF000000"/>
        <rFont val="Calibri Light"/>
      </rPr>
      <t>)</t>
    </r>
  </si>
  <si>
    <t xml:space="preserve">Koostöökohtumised starateegiliste partnerorganisatsioonidega. </t>
  </si>
  <si>
    <t>Valdkonna arengusse ja projekti eesmärkidesse panustavad kohtumised eraettevõtete, ülikoolide ja kohalike omavalitsustega</t>
  </si>
  <si>
    <t>Koolitus 2</t>
  </si>
  <si>
    <t>Konsultantide koolitusoskuse arendamine</t>
  </si>
  <si>
    <r>
      <rPr>
        <b/>
        <sz val="11"/>
        <color theme="1"/>
        <rFont val="Calibri"/>
      </rPr>
      <t xml:space="preserve">Kuidas on tegevuste kavandamisel lähtutud  TAIE </t>
    </r>
    <r>
      <rPr>
        <b/>
        <u/>
        <sz val="11"/>
        <color theme="1"/>
        <rFont val="Calibri"/>
      </rPr>
      <t>j</t>
    </r>
    <r>
      <rPr>
        <b/>
        <sz val="11"/>
        <color theme="1"/>
        <rFont val="Calibri"/>
      </rPr>
      <t xml:space="preserve">a maakonna arengustrateegiate eesmärkidest </t>
    </r>
    <r>
      <rPr>
        <i/>
        <sz val="11"/>
        <color theme="1"/>
        <rFont val="Calibri"/>
      </rPr>
      <t>(kirjeldada lühidalt)</t>
    </r>
    <r>
      <rPr>
        <sz val="11"/>
        <color theme="1"/>
        <rFont val="Calibri"/>
      </rPr>
      <t xml:space="preserve"> (käskkirja punkt 12.6)</t>
    </r>
  </si>
  <si>
    <r>
      <rPr>
        <b/>
        <sz val="11"/>
        <color theme="1"/>
        <rFont val="Calibri"/>
      </rPr>
      <t>Kuidas edendatakse tasakaalustatud regionaalne arengut, soolist võrdõiguslikkust, võrdseid võimalusi, ligipääsetavusest  ning keskkonna- ja kliimaeesmärke</t>
    </r>
    <r>
      <rPr>
        <i/>
        <sz val="11"/>
        <color theme="1"/>
        <rFont val="Calibri"/>
      </rPr>
      <t xml:space="preserve"> (kirjeldada lühidalt, tuues välja konkreetsed põhimõtted ja tegevused, mille kaudu neid edendatakse)</t>
    </r>
    <r>
      <rPr>
        <b/>
        <sz val="11"/>
        <color theme="1"/>
        <rFont val="Calibri"/>
      </rPr>
      <t xml:space="preserve"> </t>
    </r>
    <r>
      <rPr>
        <sz val="11"/>
        <color theme="1"/>
        <rFont val="Calibri"/>
      </rPr>
      <t>(käskkirja punkt 12.6)</t>
    </r>
  </si>
  <si>
    <r>
      <rPr>
        <b/>
        <sz val="11"/>
        <color theme="1"/>
        <rFont val="Calibri"/>
      </rPr>
      <t xml:space="preserve">Kuidas on tegevuste kavandamisel võetud arvesse asjassepuutuvate uuringute tulemusi, eksperdihinnanguid, valdkonna eest vastutavate ministeeriumide, maakondlike arendusorganisatsioonide ning teiste teemaga seotud poolte arvamusi ja ettepanekuid, sealhulgas ettevõtjate ning haridusasutuste arvamusi ja ettepanekuid </t>
    </r>
    <r>
      <rPr>
        <i/>
        <sz val="11"/>
        <color theme="1"/>
        <rFont val="Calibri"/>
      </rPr>
      <t>(kirjeldada lühidalt)</t>
    </r>
    <r>
      <rPr>
        <b/>
        <sz val="11"/>
        <color theme="1"/>
        <rFont val="Calibri"/>
      </rPr>
      <t xml:space="preserve"> </t>
    </r>
    <r>
      <rPr>
        <sz val="11"/>
        <color theme="1"/>
        <rFont val="Calibri"/>
      </rPr>
      <t>(käskkirja punkt 12.9)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</si>
</sst>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0" x14ac:knownFonts="1">
    <font>
      <sz val="11"/>
      <color theme="1"/>
      <name val="Calibri"/>
      <scheme val="minor"/>
    </font>
    <font>
      <sz val="11"/>
      <color theme="1"/>
      <name val="Calibri"/>
      <family val="2"/>
      <charset val="186"/>
      <scheme val="minor"/>
    </font>
    <font>
      <b/>
      <sz val="9"/>
      <color theme="1"/>
      <name val="Aptos"/>
    </font>
    <font>
      <sz val="9"/>
      <color theme="1"/>
      <name val="Aptos"/>
    </font>
    <font>
      <b/>
      <sz val="14"/>
      <color rgb="FFFF0000"/>
      <name val="Aptos"/>
    </font>
    <font>
      <sz val="11"/>
      <name val="Calibri"/>
    </font>
    <font>
      <sz val="9"/>
      <color theme="0"/>
      <name val="Aptos"/>
    </font>
    <font>
      <i/>
      <sz val="9"/>
      <color theme="1"/>
      <name val="Aptos"/>
    </font>
    <font>
      <i/>
      <sz val="9"/>
      <color theme="0"/>
      <name val="Aptos"/>
    </font>
    <font>
      <strike/>
      <sz val="9"/>
      <color theme="0"/>
      <name val="Aptos"/>
    </font>
    <font>
      <b/>
      <sz val="9"/>
      <color rgb="FF2E75B5"/>
      <name val="Aptos"/>
    </font>
    <font>
      <b/>
      <sz val="9"/>
      <color theme="1"/>
      <name val="Arial"/>
    </font>
    <font>
      <b/>
      <sz val="9"/>
      <color theme="0"/>
      <name val="Aptos"/>
    </font>
    <font>
      <sz val="9"/>
      <color rgb="FFFFFFFF"/>
      <name val="Arial"/>
    </font>
    <font>
      <sz val="9"/>
      <color rgb="FF2E75B5"/>
      <name val="Aptos"/>
    </font>
    <font>
      <b/>
      <sz val="14"/>
      <color theme="1"/>
      <name val="Calibri"/>
    </font>
    <font>
      <b/>
      <sz val="20"/>
      <color rgb="FFFF0000"/>
      <name val="Calibri"/>
    </font>
    <font>
      <b/>
      <sz val="14"/>
      <color rgb="FF1E4E79"/>
      <name val="Calibri"/>
    </font>
    <font>
      <i/>
      <sz val="12"/>
      <color theme="5"/>
      <name val="Calibri"/>
    </font>
    <font>
      <b/>
      <sz val="11"/>
      <color theme="1"/>
      <name val="Calibri"/>
    </font>
    <font>
      <sz val="11"/>
      <color theme="1"/>
      <name val="Calibri"/>
    </font>
    <font>
      <b/>
      <sz val="9"/>
      <color theme="1"/>
      <name val="Calibri"/>
    </font>
    <font>
      <i/>
      <sz val="9"/>
      <color theme="1"/>
      <name val="Calibri"/>
    </font>
    <font>
      <b/>
      <sz val="9"/>
      <color rgb="FF000000"/>
      <name val="Calibri"/>
    </font>
    <font>
      <b/>
      <sz val="10"/>
      <color rgb="FF262626"/>
      <name val="Aptos"/>
    </font>
    <font>
      <b/>
      <sz val="11"/>
      <color rgb="FF2E75B5"/>
      <name val="Calibri"/>
    </font>
    <font>
      <b/>
      <sz val="9"/>
      <color rgb="FF2E75B5"/>
      <name val="Calibri"/>
    </font>
    <font>
      <i/>
      <sz val="11"/>
      <color theme="1"/>
      <name val="Calibri"/>
    </font>
    <font>
      <i/>
      <sz val="11"/>
      <color rgb="FFC55A11"/>
      <name val="Calibri"/>
    </font>
    <font>
      <b/>
      <sz val="11"/>
      <color rgb="FF0070C0"/>
      <name val="Calibri"/>
    </font>
    <font>
      <sz val="11"/>
      <color rgb="FF0070C0"/>
      <name val="Calibri"/>
    </font>
    <font>
      <i/>
      <sz val="11"/>
      <color rgb="FF00B050"/>
      <name val="Calibri"/>
    </font>
    <font>
      <sz val="11"/>
      <color rgb="FFC55A11"/>
      <name val="Calibri"/>
    </font>
    <font>
      <b/>
      <sz val="11"/>
      <color rgb="FF7030A0"/>
      <name val="Calibri"/>
    </font>
    <font>
      <sz val="11"/>
      <color theme="1"/>
      <name val="Calibri"/>
      <scheme val="minor"/>
    </font>
    <font>
      <i/>
      <sz val="12"/>
      <color rgb="FFC55A11"/>
      <name val="Calibri"/>
    </font>
    <font>
      <i/>
      <sz val="9"/>
      <color rgb="FF1E4E79"/>
      <name val="Calibri"/>
    </font>
    <font>
      <i/>
      <sz val="11"/>
      <color rgb="FFFF0000"/>
      <name val="Calibri"/>
    </font>
    <font>
      <sz val="11"/>
      <color rgb="FFFF0000"/>
      <name val="Calibri"/>
    </font>
    <font>
      <sz val="9"/>
      <color rgb="FFC55A11"/>
      <name val="Calibri"/>
    </font>
    <font>
      <sz val="9"/>
      <color rgb="FF000000"/>
      <name val="Calibri"/>
    </font>
    <font>
      <b/>
      <i/>
      <sz val="11"/>
      <color theme="1"/>
      <name val="Calibri"/>
    </font>
    <font>
      <b/>
      <sz val="11"/>
      <color rgb="FF1E4E79"/>
      <name val="Calibri"/>
    </font>
    <font>
      <b/>
      <sz val="14"/>
      <color rgb="FF7030A0"/>
      <name val="Calibri"/>
    </font>
    <font>
      <sz val="9"/>
      <color rgb="FF1E4E79"/>
      <name val="Calibri"/>
    </font>
    <font>
      <sz val="9"/>
      <color theme="1"/>
      <name val="Calibri"/>
    </font>
    <font>
      <i/>
      <sz val="11"/>
      <color rgb="FF7030A0"/>
      <name val="Calibri"/>
    </font>
    <font>
      <b/>
      <sz val="12"/>
      <color rgb="FF000000"/>
      <name val="Calibri"/>
    </font>
    <font>
      <i/>
      <sz val="8"/>
      <color theme="1"/>
      <name val="Calibri"/>
    </font>
    <font>
      <i/>
      <sz val="11"/>
      <color rgb="FF1E4E79"/>
      <name val="Calibri"/>
    </font>
    <font>
      <b/>
      <i/>
      <sz val="11"/>
      <color rgb="FF1E4E79"/>
      <name val="Calibri"/>
    </font>
    <font>
      <i/>
      <sz val="9"/>
      <color rgb="FF000000"/>
      <name val="Calibri"/>
    </font>
    <font>
      <i/>
      <sz val="12"/>
      <color rgb="FFFF0000"/>
      <name val="Times New Roman"/>
    </font>
    <font>
      <b/>
      <sz val="9"/>
      <color rgb="FF0070C0"/>
      <name val="Calibri"/>
    </font>
    <font>
      <b/>
      <sz val="11"/>
      <color rgb="FFFF0000"/>
      <name val="Calibri"/>
    </font>
    <font>
      <sz val="12"/>
      <color rgb="FF000000"/>
      <name val="Calibri"/>
    </font>
    <font>
      <sz val="11"/>
      <color rgb="FF000000"/>
      <name val="Calibri"/>
    </font>
    <font>
      <i/>
      <sz val="9"/>
      <color rgb="FF0070C0"/>
      <name val="Calibri"/>
    </font>
    <font>
      <i/>
      <sz val="12"/>
      <color theme="1"/>
      <name val="Calibri"/>
    </font>
    <font>
      <sz val="10"/>
      <color rgb="FF262626"/>
      <name val="Calibri"/>
    </font>
    <font>
      <sz val="11"/>
      <color rgb="FF262626"/>
      <name val="Calibri"/>
    </font>
    <font>
      <sz val="10"/>
      <color theme="1"/>
      <name val="Calibri"/>
    </font>
    <font>
      <sz val="11"/>
      <color rgb="FF000000"/>
      <name val="Calibri"/>
    </font>
    <font>
      <sz val="11"/>
      <color rgb="FF262626"/>
      <name val="Aptos"/>
    </font>
    <font>
      <sz val="11"/>
      <color rgb="FF262626"/>
      <name val="Arial"/>
    </font>
    <font>
      <b/>
      <i/>
      <sz val="9"/>
      <color theme="1"/>
      <name val="Calibri"/>
    </font>
    <font>
      <sz val="11"/>
      <color rgb="FF262626"/>
      <name val="Arial"/>
    </font>
    <font>
      <sz val="11"/>
      <color rgb="FF000000"/>
      <name val="Arial"/>
    </font>
    <font>
      <b/>
      <i/>
      <sz val="9"/>
      <color rgb="FF000000"/>
      <name val="Calibri"/>
    </font>
    <font>
      <i/>
      <sz val="11"/>
      <color rgb="FF000000"/>
      <name val="Calibri"/>
    </font>
    <font>
      <sz val="11"/>
      <color rgb="FF262626"/>
      <name val="Calibri"/>
    </font>
    <font>
      <i/>
      <sz val="11"/>
      <color rgb="FF0070C0"/>
      <name val="Calibri"/>
    </font>
    <font>
      <b/>
      <sz val="11"/>
      <color rgb="FF262626"/>
      <name val="Aptos"/>
    </font>
    <font>
      <i/>
      <sz val="9"/>
      <color rgb="FF262626"/>
      <name val="Calibri"/>
    </font>
    <font>
      <b/>
      <sz val="11"/>
      <color rgb="FF000000"/>
      <name val="Calibri"/>
    </font>
    <font>
      <i/>
      <sz val="12"/>
      <color rgb="FF000000"/>
      <name val="Calibri"/>
    </font>
    <font>
      <i/>
      <sz val="8"/>
      <color rgb="FF000000"/>
      <name val="Calibri"/>
    </font>
    <font>
      <b/>
      <sz val="11"/>
      <color rgb="FF000000"/>
      <name val="Arial"/>
    </font>
    <font>
      <b/>
      <sz val="11"/>
      <color rgb="FF262626"/>
      <name val="Aptos"/>
    </font>
    <font>
      <b/>
      <sz val="14"/>
      <color rgb="FF000000"/>
      <name val="Calibri"/>
    </font>
    <font>
      <sz val="11"/>
      <color rgb="FF262626"/>
      <name val="Aptos"/>
    </font>
    <font>
      <i/>
      <sz val="11"/>
      <color rgb="FF262626"/>
      <name val="Arial"/>
    </font>
    <font>
      <sz val="10"/>
      <color rgb="FF262626"/>
      <name val="Arial"/>
    </font>
    <font>
      <sz val="11"/>
      <color rgb="FF3A3838"/>
      <name val="Arial"/>
    </font>
    <font>
      <sz val="10"/>
      <color rgb="FF3A3838"/>
      <name val="Arial"/>
    </font>
    <font>
      <sz val="11"/>
      <color rgb="FF3A3838"/>
      <name val="Calibri"/>
    </font>
    <font>
      <sz val="11"/>
      <color theme="1"/>
      <name val="Calibri"/>
    </font>
    <font>
      <sz val="10"/>
      <color theme="1"/>
      <name val="Aptos"/>
    </font>
    <font>
      <sz val="10"/>
      <color theme="1"/>
      <name val="Arial"/>
    </font>
    <font>
      <i/>
      <sz val="9"/>
      <color theme="1"/>
      <name val="Arial"/>
    </font>
    <font>
      <i/>
      <sz val="9"/>
      <color rgb="FF1E4E79"/>
      <name val="Arial"/>
    </font>
    <font>
      <b/>
      <u/>
      <sz val="11"/>
      <color theme="1"/>
      <name val="Calibri"/>
    </font>
    <font>
      <i/>
      <sz val="9"/>
      <color rgb="FF000000"/>
      <name val="Arial"/>
    </font>
    <font>
      <i/>
      <sz val="9"/>
      <color theme="1"/>
      <name val="Calibri Light"/>
    </font>
    <font>
      <i/>
      <sz val="9"/>
      <color rgb="FF1E4E79"/>
      <name val="Calibri Light"/>
    </font>
    <font>
      <i/>
      <sz val="9"/>
      <color rgb="FF000000"/>
      <name val="Calibri Light"/>
    </font>
    <font>
      <sz val="11"/>
      <color theme="1"/>
      <name val="Calibri"/>
      <family val="2"/>
      <charset val="186"/>
    </font>
    <font>
      <sz val="11"/>
      <color theme="0"/>
      <name val="Calibri"/>
      <family val="2"/>
      <charset val="186"/>
    </font>
    <font>
      <b/>
      <sz val="11"/>
      <color theme="1"/>
      <name val="Calibri"/>
      <family val="2"/>
      <charset val="186"/>
    </font>
    <font>
      <b/>
      <sz val="9"/>
      <color theme="1"/>
      <name val="Calibri"/>
      <family val="2"/>
      <charset val="186"/>
    </font>
    <font>
      <sz val="9"/>
      <color theme="1"/>
      <name val="Calibri"/>
      <family val="2"/>
      <charset val="186"/>
    </font>
    <font>
      <i/>
      <sz val="11"/>
      <color theme="1"/>
      <name val="Calibri"/>
      <family val="2"/>
      <charset val="186"/>
    </font>
    <font>
      <i/>
      <sz val="9"/>
      <color theme="1"/>
      <name val="Calibri"/>
      <family val="2"/>
      <charset val="186"/>
    </font>
    <font>
      <i/>
      <sz val="8"/>
      <color theme="1"/>
      <name val="Calibri"/>
      <family val="2"/>
      <charset val="186"/>
    </font>
    <font>
      <b/>
      <i/>
      <sz val="11"/>
      <color theme="1"/>
      <name val="Calibri"/>
      <family val="2"/>
      <charset val="186"/>
    </font>
    <font>
      <b/>
      <sz val="14"/>
      <color theme="1"/>
      <name val="Calibri"/>
      <family val="2"/>
      <charset val="186"/>
    </font>
    <font>
      <sz val="9"/>
      <color theme="1"/>
      <name val="Calibri"/>
      <family val="2"/>
      <charset val="186"/>
      <scheme val="minor"/>
    </font>
    <font>
      <sz val="9"/>
      <name val="Calibri"/>
      <family val="2"/>
      <charset val="186"/>
    </font>
    <font>
      <sz val="9"/>
      <color rgb="FF000000"/>
      <name val="Calibri"/>
      <family val="2"/>
      <charset val="186"/>
    </font>
    <font>
      <i/>
      <sz val="9"/>
      <color rgb="FF7030A0"/>
      <name val="Calibri"/>
      <family val="2"/>
      <charset val="186"/>
    </font>
  </fonts>
  <fills count="10">
    <fill>
      <patternFill patternType="none"/>
    </fill>
    <fill>
      <patternFill patternType="gray125"/>
    </fill>
    <fill>
      <patternFill patternType="solid">
        <fgColor rgb="FFE2EFD9"/>
        <bgColor rgb="FFE2EFD9"/>
      </patternFill>
    </fill>
    <fill>
      <patternFill patternType="solid">
        <fgColor rgb="FFECECEC"/>
        <bgColor rgb="FFECECEC"/>
      </patternFill>
    </fill>
    <fill>
      <patternFill patternType="solid">
        <fgColor rgb="FFD8D8D8"/>
        <bgColor rgb="FFD8D8D8"/>
      </patternFill>
    </fill>
    <fill>
      <patternFill patternType="solid">
        <fgColor rgb="FFF2F2F2"/>
        <bgColor rgb="FFF2F2F2"/>
      </patternFill>
    </fill>
    <fill>
      <patternFill patternType="solid">
        <fgColor rgb="FFE7E6E6"/>
        <bgColor rgb="FFE7E6E6"/>
      </patternFill>
    </fill>
    <fill>
      <patternFill patternType="solid">
        <fgColor theme="0"/>
        <bgColor rgb="FFFFFF00"/>
      </patternFill>
    </fill>
    <fill>
      <patternFill patternType="solid">
        <fgColor theme="0"/>
        <bgColor indexed="64"/>
      </patternFill>
    </fill>
    <fill>
      <patternFill patternType="solid">
        <fgColor theme="9"/>
        <bgColor indexed="64"/>
      </patternFill>
    </fill>
  </fills>
  <borders count="77">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medium">
        <color rgb="FF000000"/>
      </left>
      <right/>
      <top style="thin">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diagonal/>
    </border>
    <border>
      <left/>
      <right/>
      <top style="thin">
        <color rgb="FF000000"/>
      </top>
      <bottom style="medium">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s>
  <cellStyleXfs count="1">
    <xf numFmtId="0" fontId="0" fillId="0" borderId="0"/>
  </cellStyleXfs>
  <cellXfs count="854">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3" fontId="3" fillId="0" borderId="0" xfId="0" applyNumberFormat="1" applyFont="1" applyAlignment="1">
      <alignment horizontal="righ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horizontal="center" vertical="center"/>
    </xf>
    <xf numFmtId="0" fontId="3" fillId="0" borderId="4" xfId="0" applyFont="1" applyBorder="1" applyAlignment="1">
      <alignment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2" borderId="15" xfId="0" applyFont="1" applyFill="1" applyBorder="1" applyAlignment="1">
      <alignment horizontal="center" vertical="center"/>
    </xf>
    <xf numFmtId="0" fontId="8" fillId="0" borderId="0" xfId="0" applyFont="1" applyAlignment="1">
      <alignment horizontal="center" vertical="center"/>
    </xf>
    <xf numFmtId="3" fontId="2" fillId="0" borderId="4" xfId="0" applyNumberFormat="1" applyFont="1" applyBorder="1" applyAlignment="1">
      <alignment vertical="center" wrapText="1"/>
    </xf>
    <xf numFmtId="3" fontId="3" fillId="0" borderId="11" xfId="0" applyNumberFormat="1" applyFont="1" applyBorder="1" applyAlignment="1">
      <alignment horizontal="right" vertical="center"/>
    </xf>
    <xf numFmtId="3" fontId="3" fillId="0" borderId="12" xfId="0" applyNumberFormat="1" applyFont="1" applyBorder="1" applyAlignment="1">
      <alignment horizontal="right" vertical="center"/>
    </xf>
    <xf numFmtId="3" fontId="3" fillId="0" borderId="4" xfId="0" applyNumberFormat="1" applyFont="1" applyBorder="1" applyAlignment="1">
      <alignment horizontal="right" vertical="center"/>
    </xf>
    <xf numFmtId="3" fontId="3" fillId="0" borderId="13" xfId="0" applyNumberFormat="1" applyFont="1" applyBorder="1" applyAlignment="1">
      <alignment horizontal="right" vertical="center"/>
    </xf>
    <xf numFmtId="3" fontId="3" fillId="0" borderId="14" xfId="0" applyNumberFormat="1" applyFont="1" applyBorder="1" applyAlignment="1">
      <alignment horizontal="right" vertical="center"/>
    </xf>
    <xf numFmtId="3" fontId="3" fillId="2" borderId="15" xfId="0" applyNumberFormat="1" applyFont="1" applyFill="1" applyBorder="1" applyAlignment="1">
      <alignment horizontal="right" vertical="center"/>
    </xf>
    <xf numFmtId="3" fontId="6" fillId="0" borderId="0" xfId="0" applyNumberFormat="1" applyFont="1" applyAlignment="1">
      <alignment horizontal="right" vertical="center"/>
    </xf>
    <xf numFmtId="3" fontId="3" fillId="0" borderId="4" xfId="0" applyNumberFormat="1" applyFont="1" applyBorder="1" applyAlignment="1">
      <alignment vertical="center" wrapText="1"/>
    </xf>
    <xf numFmtId="3" fontId="3" fillId="0" borderId="4" xfId="0" applyNumberFormat="1" applyFont="1" applyBorder="1" applyAlignment="1">
      <alignment horizontal="left" vertical="center"/>
    </xf>
    <xf numFmtId="3" fontId="2" fillId="0" borderId="11" xfId="0" applyNumberFormat="1" applyFont="1" applyBorder="1" applyAlignment="1">
      <alignment horizontal="right" vertical="center"/>
    </xf>
    <xf numFmtId="3" fontId="7" fillId="0" borderId="4" xfId="0" applyNumberFormat="1" applyFont="1" applyBorder="1" applyAlignment="1">
      <alignment vertical="center" wrapText="1"/>
    </xf>
    <xf numFmtId="3" fontId="2" fillId="0" borderId="12" xfId="0" applyNumberFormat="1" applyFont="1" applyBorder="1" applyAlignment="1">
      <alignment horizontal="right" vertical="center"/>
    </xf>
    <xf numFmtId="3" fontId="2" fillId="0" borderId="4" xfId="0" applyNumberFormat="1" applyFont="1" applyBorder="1" applyAlignment="1">
      <alignment horizontal="right" vertical="center"/>
    </xf>
    <xf numFmtId="3" fontId="2" fillId="0" borderId="13" xfId="0" applyNumberFormat="1" applyFont="1" applyBorder="1" applyAlignment="1">
      <alignment horizontal="right" vertical="center"/>
    </xf>
    <xf numFmtId="3" fontId="2" fillId="0" borderId="14" xfId="0" applyNumberFormat="1" applyFont="1" applyBorder="1" applyAlignment="1">
      <alignment horizontal="right" vertical="center"/>
    </xf>
    <xf numFmtId="3" fontId="2" fillId="2" borderId="15" xfId="0" applyNumberFormat="1" applyFont="1" applyFill="1" applyBorder="1" applyAlignment="1">
      <alignment horizontal="right" vertical="center"/>
    </xf>
    <xf numFmtId="0" fontId="9" fillId="0" borderId="4" xfId="0" applyFont="1" applyBorder="1" applyAlignment="1">
      <alignment vertical="center" wrapText="1"/>
    </xf>
    <xf numFmtId="3" fontId="6" fillId="0" borderId="11" xfId="0" applyNumberFormat="1" applyFont="1" applyBorder="1" applyAlignment="1">
      <alignment horizontal="right" vertical="center"/>
    </xf>
    <xf numFmtId="0" fontId="6" fillId="0" borderId="12" xfId="0" applyFont="1" applyBorder="1" applyAlignment="1">
      <alignment horizontal="right" vertical="center"/>
    </xf>
    <xf numFmtId="0" fontId="6" fillId="0" borderId="4" xfId="0" applyFont="1" applyBorder="1" applyAlignment="1">
      <alignment horizontal="right" vertical="center"/>
    </xf>
    <xf numFmtId="0" fontId="6" fillId="0" borderId="13" xfId="0" applyFont="1" applyBorder="1" applyAlignment="1">
      <alignment horizontal="right" vertical="center"/>
    </xf>
    <xf numFmtId="3" fontId="6" fillId="0" borderId="14" xfId="0" applyNumberFormat="1" applyFont="1" applyBorder="1" applyAlignment="1">
      <alignment horizontal="right" vertical="center"/>
    </xf>
    <xf numFmtId="9" fontId="6" fillId="0" borderId="12" xfId="0" applyNumberFormat="1" applyFont="1" applyBorder="1" applyAlignment="1">
      <alignment horizontal="right" vertical="center"/>
    </xf>
    <xf numFmtId="9" fontId="6" fillId="0" borderId="13" xfId="0" applyNumberFormat="1" applyFont="1" applyBorder="1" applyAlignment="1">
      <alignment horizontal="right" vertical="center"/>
    </xf>
    <xf numFmtId="3" fontId="6" fillId="0" borderId="12" xfId="0" applyNumberFormat="1" applyFont="1" applyBorder="1" applyAlignment="1">
      <alignment horizontal="right" vertical="center"/>
    </xf>
    <xf numFmtId="0" fontId="6" fillId="0" borderId="15" xfId="0" applyFont="1" applyBorder="1" applyAlignment="1">
      <alignment horizontal="right" vertical="center"/>
    </xf>
    <xf numFmtId="0" fontId="10" fillId="0" borderId="4" xfId="0" applyFont="1" applyBorder="1" applyAlignment="1">
      <alignmen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horizontal="right" vertical="center"/>
    </xf>
    <xf numFmtId="0" fontId="2" fillId="2" borderId="18"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12" xfId="0" applyFont="1" applyFill="1" applyBorder="1" applyAlignment="1">
      <alignment horizontal="right" vertical="center"/>
    </xf>
    <xf numFmtId="1" fontId="2" fillId="2" borderId="13" xfId="0" applyNumberFormat="1" applyFont="1" applyFill="1" applyBorder="1" applyAlignment="1">
      <alignment horizontal="right" vertical="center"/>
    </xf>
    <xf numFmtId="1" fontId="2" fillId="2" borderId="20" xfId="0" applyNumberFormat="1" applyFont="1" applyFill="1" applyBorder="1" applyAlignment="1">
      <alignment horizontal="right" vertical="center"/>
    </xf>
    <xf numFmtId="1" fontId="2" fillId="2" borderId="12"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1" fontId="11" fillId="2" borderId="12" xfId="0" applyNumberFormat="1" applyFont="1" applyFill="1" applyBorder="1" applyAlignment="1">
      <alignment horizontal="right" vertical="center"/>
    </xf>
    <xf numFmtId="1" fontId="11" fillId="2" borderId="13" xfId="0" applyNumberFormat="1" applyFont="1" applyFill="1" applyBorder="1" applyAlignment="1">
      <alignment horizontal="right" vertical="center"/>
    </xf>
    <xf numFmtId="1" fontId="6" fillId="0" borderId="0" xfId="0" applyNumberFormat="1" applyFont="1" applyAlignment="1">
      <alignment horizontal="right" vertical="center"/>
    </xf>
    <xf numFmtId="0" fontId="6" fillId="0" borderId="12" xfId="0" applyFont="1" applyBorder="1" applyAlignment="1">
      <alignment vertical="center" wrapText="1"/>
    </xf>
    <xf numFmtId="0" fontId="8" fillId="0" borderId="21" xfId="0" applyFont="1" applyBorder="1" applyAlignment="1">
      <alignment horizontal="right" vertical="center"/>
    </xf>
    <xf numFmtId="0" fontId="12" fillId="0" borderId="21" xfId="0" applyFont="1" applyBorder="1" applyAlignment="1">
      <alignment horizontal="right" vertical="center"/>
    </xf>
    <xf numFmtId="0" fontId="12" fillId="0" borderId="22" xfId="0" applyFont="1" applyBorder="1" applyAlignment="1">
      <alignment horizontal="right" vertical="center"/>
    </xf>
    <xf numFmtId="0" fontId="8" fillId="0" borderId="11" xfId="0" applyFont="1" applyBorder="1" applyAlignment="1">
      <alignment horizontal="right" vertical="center"/>
    </xf>
    <xf numFmtId="0" fontId="12" fillId="0" borderId="12" xfId="0" applyFont="1" applyBorder="1" applyAlignment="1">
      <alignment horizontal="right" vertical="center"/>
    </xf>
    <xf numFmtId="1" fontId="12" fillId="0" borderId="13" xfId="0" applyNumberFormat="1" applyFont="1" applyBorder="1" applyAlignment="1">
      <alignment horizontal="right" vertical="center"/>
    </xf>
    <xf numFmtId="1" fontId="8" fillId="0" borderId="14" xfId="0" applyNumberFormat="1" applyFont="1" applyBorder="1" applyAlignment="1">
      <alignment horizontal="right" vertical="center"/>
    </xf>
    <xf numFmtId="1" fontId="12" fillId="0" borderId="12" xfId="0" applyNumberFormat="1" applyFont="1" applyBorder="1" applyAlignment="1">
      <alignment horizontal="right" vertical="center"/>
    </xf>
    <xf numFmtId="1" fontId="8" fillId="0" borderId="11" xfId="0" applyNumberFormat="1" applyFont="1" applyBorder="1" applyAlignment="1">
      <alignment horizontal="right" vertical="center"/>
    </xf>
    <xf numFmtId="1" fontId="6" fillId="0" borderId="15" xfId="0" applyNumberFormat="1" applyFont="1" applyBorder="1" applyAlignment="1">
      <alignment horizontal="right" vertical="center"/>
    </xf>
    <xf numFmtId="0" fontId="2" fillId="0" borderId="12" xfId="0" applyFont="1" applyBorder="1" applyAlignment="1">
      <alignment vertical="center"/>
    </xf>
    <xf numFmtId="0" fontId="2" fillId="0" borderId="23" xfId="0" applyFont="1" applyBorder="1" applyAlignment="1">
      <alignment horizontal="right" vertical="center"/>
    </xf>
    <xf numFmtId="0" fontId="2" fillId="0" borderId="24"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0" fontId="2" fillId="0" borderId="11" xfId="0" applyFont="1" applyBorder="1" applyAlignment="1">
      <alignment horizontal="right" vertical="center" wrapText="1"/>
    </xf>
    <xf numFmtId="1" fontId="2" fillId="0" borderId="13" xfId="0" applyNumberFormat="1" applyFont="1" applyBorder="1" applyAlignment="1">
      <alignment horizontal="right" vertical="center"/>
    </xf>
    <xf numFmtId="1" fontId="2" fillId="0" borderId="11" xfId="0" applyNumberFormat="1" applyFont="1" applyBorder="1" applyAlignment="1">
      <alignment horizontal="right" vertical="center"/>
    </xf>
    <xf numFmtId="1" fontId="2" fillId="0" borderId="12" xfId="0" applyNumberFormat="1" applyFont="1" applyBorder="1" applyAlignment="1">
      <alignment horizontal="right" vertical="center"/>
    </xf>
    <xf numFmtId="1" fontId="3" fillId="0" borderId="15" xfId="0" applyNumberFormat="1" applyFont="1" applyBorder="1" applyAlignment="1">
      <alignment horizontal="righ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6" fillId="0" borderId="4" xfId="0" applyFont="1" applyBorder="1" applyAlignment="1">
      <alignment vertical="center" wrapText="1"/>
    </xf>
    <xf numFmtId="3" fontId="13" fillId="0" borderId="11" xfId="0" applyNumberFormat="1" applyFont="1" applyBorder="1" applyAlignment="1">
      <alignment horizontal="right" vertical="center"/>
    </xf>
    <xf numFmtId="0" fontId="14" fillId="0" borderId="4" xfId="0" applyFont="1" applyBorder="1" applyAlignment="1">
      <alignment vertical="center" wrapText="1"/>
    </xf>
    <xf numFmtId="1" fontId="6" fillId="0" borderId="0" xfId="0" applyNumberFormat="1" applyFont="1" applyAlignment="1">
      <alignment horizontal="center" vertical="center"/>
    </xf>
    <xf numFmtId="0" fontId="2" fillId="2" borderId="16" xfId="0" applyFont="1" applyFill="1" applyBorder="1" applyAlignment="1">
      <alignment horizontal="right" vertical="center"/>
    </xf>
    <xf numFmtId="0" fontId="2" fillId="2" borderId="13" xfId="0" applyFont="1" applyFill="1" applyBorder="1" applyAlignment="1">
      <alignment horizontal="right" vertical="center"/>
    </xf>
    <xf numFmtId="0" fontId="2" fillId="2" borderId="20" xfId="0" applyFont="1" applyFill="1" applyBorder="1" applyAlignment="1">
      <alignment horizontal="right" vertical="center"/>
    </xf>
    <xf numFmtId="0" fontId="11" fillId="2" borderId="12" xfId="0" applyFont="1" applyFill="1" applyBorder="1" applyAlignment="1">
      <alignment horizontal="right" vertical="center"/>
    </xf>
    <xf numFmtId="0" fontId="2" fillId="2" borderId="25" xfId="0" applyFont="1" applyFill="1" applyBorder="1" applyAlignment="1">
      <alignment horizontal="right" vertical="center"/>
    </xf>
    <xf numFmtId="0" fontId="2" fillId="2" borderId="26" xfId="0" applyFont="1" applyFill="1" applyBorder="1" applyAlignment="1">
      <alignment horizontal="right" vertical="center"/>
    </xf>
    <xf numFmtId="1" fontId="2" fillId="2" borderId="17" xfId="0" applyNumberFormat="1" applyFont="1" applyFill="1" applyBorder="1" applyAlignment="1">
      <alignment horizontal="right" vertical="center"/>
    </xf>
    <xf numFmtId="3" fontId="2" fillId="2" borderId="27" xfId="0" applyNumberFormat="1" applyFont="1" applyFill="1" applyBorder="1" applyAlignment="1">
      <alignment horizontal="right" vertical="center"/>
    </xf>
    <xf numFmtId="0" fontId="6" fillId="0" borderId="0" xfId="0" applyFont="1" applyAlignment="1">
      <alignment vertical="center" wrapText="1"/>
    </xf>
    <xf numFmtId="0" fontId="8" fillId="0" borderId="0" xfId="0" applyFont="1" applyAlignment="1">
      <alignment horizontal="right" vertical="center"/>
    </xf>
    <xf numFmtId="0" fontId="6" fillId="0" borderId="0" xfId="0" applyFont="1" applyAlignment="1">
      <alignment vertical="center"/>
    </xf>
    <xf numFmtId="1" fontId="8" fillId="0" borderId="0" xfId="0" applyNumberFormat="1" applyFont="1" applyAlignment="1">
      <alignment horizontal="right" vertical="center"/>
    </xf>
    <xf numFmtId="0" fontId="15" fillId="0" borderId="0" xfId="0" applyFont="1" applyAlignment="1">
      <alignment horizontal="left" vertical="top"/>
    </xf>
    <xf numFmtId="0" fontId="15" fillId="0" borderId="0" xfId="0" applyFont="1" applyAlignment="1">
      <alignment horizontal="left" vertical="top" wrapText="1"/>
    </xf>
    <xf numFmtId="0" fontId="17" fillId="0" borderId="0" xfId="0" applyFont="1"/>
    <xf numFmtId="0" fontId="18" fillId="0" borderId="0" xfId="0" applyFont="1"/>
    <xf numFmtId="0" fontId="19" fillId="0" borderId="28" xfId="0" applyFont="1" applyBorder="1"/>
    <xf numFmtId="0" fontId="20" fillId="0" borderId="28" xfId="0" applyFont="1" applyBorder="1"/>
    <xf numFmtId="0" fontId="19" fillId="0" borderId="15" xfId="0" applyFont="1" applyBorder="1" applyAlignment="1">
      <alignment horizontal="left" wrapText="1"/>
    </xf>
    <xf numFmtId="0" fontId="19" fillId="0" borderId="11" xfId="0" applyFont="1" applyBorder="1"/>
    <xf numFmtId="0" fontId="19" fillId="0" borderId="12" xfId="0" applyFont="1" applyBorder="1"/>
    <xf numFmtId="0" fontId="19" fillId="0" borderId="4" xfId="0" applyFont="1" applyBorder="1"/>
    <xf numFmtId="0" fontId="19" fillId="0" borderId="32" xfId="0" applyFont="1" applyBorder="1"/>
    <xf numFmtId="0" fontId="19" fillId="0" borderId="13" xfId="0" applyFont="1" applyBorder="1"/>
    <xf numFmtId="0" fontId="19" fillId="0" borderId="14" xfId="0" applyFont="1" applyBorder="1"/>
    <xf numFmtId="0" fontId="19" fillId="2" borderId="15" xfId="0" applyFont="1" applyFill="1" applyBorder="1"/>
    <xf numFmtId="0" fontId="21" fillId="0" borderId="15" xfId="0" applyFont="1" applyBorder="1" applyAlignment="1">
      <alignment horizontal="left" vertical="center" wrapText="1" readingOrder="1"/>
    </xf>
    <xf numFmtId="3" fontId="20" fillId="0" borderId="11" xfId="0" applyNumberFormat="1" applyFont="1" applyBorder="1"/>
    <xf numFmtId="0" fontId="20" fillId="0" borderId="4" xfId="0" applyFont="1" applyBorder="1"/>
    <xf numFmtId="3" fontId="20" fillId="0" borderId="4" xfId="0" applyNumberFormat="1" applyFont="1" applyBorder="1"/>
    <xf numFmtId="0" fontId="20" fillId="0" borderId="21" xfId="0" applyFont="1" applyBorder="1"/>
    <xf numFmtId="0" fontId="20" fillId="0" borderId="33" xfId="0" applyFont="1" applyBorder="1"/>
    <xf numFmtId="3" fontId="20" fillId="0" borderId="14" xfId="0" applyNumberFormat="1" applyFont="1" applyBorder="1"/>
    <xf numFmtId="3" fontId="20" fillId="0" borderId="12" xfId="0" applyNumberFormat="1" applyFont="1" applyBorder="1"/>
    <xf numFmtId="0" fontId="20" fillId="0" borderId="13" xfId="0" applyFont="1" applyBorder="1"/>
    <xf numFmtId="0" fontId="20" fillId="0" borderId="14" xfId="0" applyFont="1" applyBorder="1"/>
    <xf numFmtId="0" fontId="20" fillId="0" borderId="12" xfId="0" applyFont="1" applyBorder="1"/>
    <xf numFmtId="0" fontId="20" fillId="0" borderId="34" xfId="0" applyFont="1" applyBorder="1"/>
    <xf numFmtId="3" fontId="20" fillId="2" borderId="15" xfId="0" applyNumberFormat="1" applyFont="1" applyFill="1" applyBorder="1"/>
    <xf numFmtId="0" fontId="22" fillId="0" borderId="15" xfId="0" applyFont="1" applyBorder="1" applyAlignment="1">
      <alignment horizontal="left" vertical="center" wrapText="1" readingOrder="1"/>
    </xf>
    <xf numFmtId="3" fontId="20" fillId="3" borderId="11" xfId="0" applyNumberFormat="1" applyFont="1" applyFill="1" applyBorder="1"/>
    <xf numFmtId="0" fontId="20" fillId="3" borderId="16" xfId="0" applyFont="1" applyFill="1" applyBorder="1"/>
    <xf numFmtId="0" fontId="20" fillId="3" borderId="12" xfId="0" applyFont="1" applyFill="1" applyBorder="1"/>
    <xf numFmtId="3" fontId="20" fillId="3" borderId="16" xfId="0" applyNumberFormat="1" applyFont="1" applyFill="1" applyBorder="1"/>
    <xf numFmtId="0" fontId="20" fillId="3" borderId="13" xfId="0" applyFont="1" applyFill="1" applyBorder="1"/>
    <xf numFmtId="3" fontId="20" fillId="3" borderId="20" xfId="0" applyNumberFormat="1" applyFont="1" applyFill="1" applyBorder="1"/>
    <xf numFmtId="3" fontId="20" fillId="3" borderId="12" xfId="0" applyNumberFormat="1" applyFont="1" applyFill="1" applyBorder="1"/>
    <xf numFmtId="0" fontId="20" fillId="3" borderId="20" xfId="0" applyFont="1" applyFill="1" applyBorder="1"/>
    <xf numFmtId="0" fontId="20" fillId="3" borderId="35" xfId="0" applyFont="1" applyFill="1" applyBorder="1"/>
    <xf numFmtId="3" fontId="20" fillId="3" borderId="15" xfId="0" applyNumberFormat="1" applyFont="1" applyFill="1" applyBorder="1"/>
    <xf numFmtId="0" fontId="23" fillId="0" borderId="27" xfId="0" applyFont="1" applyBorder="1" applyAlignment="1">
      <alignment horizontal="left" vertical="center" wrapText="1" readingOrder="1"/>
    </xf>
    <xf numFmtId="3" fontId="19" fillId="0" borderId="17" xfId="0" applyNumberFormat="1" applyFont="1" applyBorder="1"/>
    <xf numFmtId="0" fontId="19" fillId="0" borderId="36" xfId="0" applyFont="1" applyBorder="1"/>
    <xf numFmtId="3" fontId="19" fillId="0" borderId="36" xfId="0" applyNumberFormat="1" applyFont="1" applyBorder="1"/>
    <xf numFmtId="3" fontId="24" fillId="0" borderId="12" xfId="0" applyNumberFormat="1" applyFont="1" applyBorder="1" applyAlignment="1">
      <alignment vertical="center"/>
    </xf>
    <xf numFmtId="0" fontId="19" fillId="0" borderId="18" xfId="0" applyFont="1" applyBorder="1"/>
    <xf numFmtId="0" fontId="19" fillId="0" borderId="25" xfId="0" applyFont="1" applyBorder="1"/>
    <xf numFmtId="3" fontId="19" fillId="0" borderId="18" xfId="0" applyNumberFormat="1" applyFont="1" applyBorder="1"/>
    <xf numFmtId="3" fontId="19" fillId="0" borderId="12" xfId="0" applyNumberFormat="1" applyFont="1" applyBorder="1"/>
    <xf numFmtId="0" fontId="19" fillId="0" borderId="37" xfId="0" applyFont="1" applyBorder="1"/>
    <xf numFmtId="3" fontId="20" fillId="0" borderId="17" xfId="0" applyNumberFormat="1" applyFont="1" applyBorder="1"/>
    <xf numFmtId="0" fontId="19" fillId="0" borderId="38" xfId="0" applyFont="1" applyBorder="1"/>
    <xf numFmtId="3" fontId="20" fillId="0" borderId="39" xfId="0" applyNumberFormat="1" applyFont="1" applyBorder="1"/>
    <xf numFmtId="3" fontId="20" fillId="0" borderId="23" xfId="0" applyNumberFormat="1" applyFont="1" applyBorder="1"/>
    <xf numFmtId="0" fontId="19" fillId="0" borderId="23" xfId="0" applyFont="1" applyBorder="1"/>
    <xf numFmtId="0" fontId="19" fillId="0" borderId="40" xfId="0" applyFont="1" applyBorder="1"/>
    <xf numFmtId="3" fontId="20" fillId="2" borderId="27" xfId="0" applyNumberFormat="1" applyFont="1" applyFill="1" applyBorder="1"/>
    <xf numFmtId="0" fontId="25" fillId="0" borderId="41" xfId="0" applyFont="1" applyBorder="1" applyAlignment="1">
      <alignment horizontal="left" vertical="center" wrapText="1" readingOrder="1"/>
    </xf>
    <xf numFmtId="3" fontId="19" fillId="0" borderId="0" xfId="0" applyNumberFormat="1" applyFont="1"/>
    <xf numFmtId="0" fontId="26" fillId="0" borderId="0" xfId="0" applyFont="1" applyAlignment="1">
      <alignment horizontal="left" vertical="center" wrapText="1" readingOrder="1"/>
    </xf>
    <xf numFmtId="9" fontId="20" fillId="0" borderId="0" xfId="0" applyNumberFormat="1" applyFont="1"/>
    <xf numFmtId="0" fontId="19" fillId="0" borderId="15" xfId="0" applyFont="1" applyBorder="1" applyAlignment="1">
      <alignment wrapText="1"/>
    </xf>
    <xf numFmtId="0" fontId="19" fillId="0" borderId="48" xfId="0" applyFont="1" applyBorder="1"/>
    <xf numFmtId="0" fontId="19" fillId="0" borderId="5" xfId="0" applyFont="1" applyBorder="1"/>
    <xf numFmtId="0" fontId="19" fillId="0" borderId="6" xfId="0" applyFont="1" applyBorder="1"/>
    <xf numFmtId="0" fontId="19" fillId="0" borderId="8" xfId="0" applyFont="1" applyBorder="1"/>
    <xf numFmtId="0" fontId="19" fillId="0" borderId="15" xfId="0" applyFont="1" applyBorder="1"/>
    <xf numFmtId="0" fontId="27" fillId="2" borderId="27" xfId="0" applyFont="1" applyFill="1" applyBorder="1" applyAlignment="1">
      <alignment horizontal="right" wrapText="1"/>
    </xf>
    <xf numFmtId="0" fontId="19" fillId="2" borderId="19" xfId="0" applyFont="1" applyFill="1" applyBorder="1"/>
    <xf numFmtId="3" fontId="19" fillId="2" borderId="19" xfId="0" applyNumberFormat="1" applyFont="1" applyFill="1" applyBorder="1"/>
    <xf numFmtId="0" fontId="19" fillId="2" borderId="25" xfId="0" applyFont="1" applyFill="1" applyBorder="1"/>
    <xf numFmtId="0" fontId="19" fillId="2" borderId="49" xfId="0" applyFont="1" applyFill="1" applyBorder="1"/>
    <xf numFmtId="1" fontId="19" fillId="2" borderId="19" xfId="0" applyNumberFormat="1" applyFont="1" applyFill="1" applyBorder="1"/>
    <xf numFmtId="1" fontId="19" fillId="2" borderId="25" xfId="0" applyNumberFormat="1" applyFont="1" applyFill="1" applyBorder="1"/>
    <xf numFmtId="1" fontId="19" fillId="2" borderId="17" xfId="0" applyNumberFormat="1" applyFont="1" applyFill="1" applyBorder="1"/>
    <xf numFmtId="1" fontId="19" fillId="2" borderId="18" xfId="0" applyNumberFormat="1" applyFont="1" applyFill="1" applyBorder="1"/>
    <xf numFmtId="1" fontId="19" fillId="2" borderId="26" xfId="0" applyNumberFormat="1" applyFont="1" applyFill="1" applyBorder="1"/>
    <xf numFmtId="3" fontId="20" fillId="2" borderId="35" xfId="0" applyNumberFormat="1" applyFont="1" applyFill="1" applyBorder="1"/>
    <xf numFmtId="0" fontId="28" fillId="0" borderId="0" xfId="0" applyFont="1" applyAlignment="1">
      <alignment horizontal="right" wrapText="1"/>
    </xf>
    <xf numFmtId="0" fontId="19" fillId="0" borderId="0" xfId="0" applyFont="1"/>
    <xf numFmtId="1" fontId="19" fillId="0" borderId="0" xfId="0" applyNumberFormat="1" applyFont="1"/>
    <xf numFmtId="1" fontId="29" fillId="0" borderId="0" xfId="0" applyNumberFormat="1" applyFont="1"/>
    <xf numFmtId="1" fontId="30" fillId="0" borderId="0" xfId="0" applyNumberFormat="1" applyFont="1"/>
    <xf numFmtId="0" fontId="31" fillId="0" borderId="0" xfId="0" applyFont="1" applyAlignment="1">
      <alignment horizontal="right" wrapText="1"/>
    </xf>
    <xf numFmtId="1" fontId="20" fillId="0" borderId="0" xfId="0" applyNumberFormat="1" applyFont="1"/>
    <xf numFmtId="0" fontId="17" fillId="0" borderId="48" xfId="0" applyFont="1" applyBorder="1" applyAlignment="1">
      <alignment vertical="top"/>
    </xf>
    <xf numFmtId="0" fontId="15" fillId="0" borderId="0" xfId="0" applyFont="1" applyAlignment="1">
      <alignment vertical="top"/>
    </xf>
    <xf numFmtId="0" fontId="20" fillId="2" borderId="50" xfId="0" applyFont="1" applyFill="1" applyBorder="1"/>
    <xf numFmtId="3" fontId="20" fillId="0" borderId="13" xfId="0" applyNumberFormat="1" applyFont="1" applyBorder="1"/>
    <xf numFmtId="0" fontId="20" fillId="0" borderId="11" xfId="0" applyFont="1" applyBorder="1"/>
    <xf numFmtId="3" fontId="20" fillId="3" borderId="13" xfId="0" applyNumberFormat="1" applyFont="1" applyFill="1" applyBorder="1"/>
    <xf numFmtId="0" fontId="20" fillId="3" borderId="11" xfId="0" applyFont="1" applyFill="1" applyBorder="1"/>
    <xf numFmtId="3" fontId="20" fillId="0" borderId="32" xfId="0" applyNumberFormat="1" applyFont="1" applyBorder="1"/>
    <xf numFmtId="3" fontId="19" fillId="0" borderId="32" xfId="0" applyNumberFormat="1" applyFont="1" applyBorder="1"/>
    <xf numFmtId="3" fontId="19" fillId="0" borderId="23" xfId="0" applyNumberFormat="1" applyFont="1" applyBorder="1"/>
    <xf numFmtId="3" fontId="19" fillId="0" borderId="40" xfId="0" applyNumberFormat="1" applyFont="1" applyBorder="1"/>
    <xf numFmtId="0" fontId="19" fillId="0" borderId="17" xfId="0" applyFont="1" applyBorder="1"/>
    <xf numFmtId="0" fontId="19" fillId="0" borderId="39" xfId="0" applyFont="1" applyBorder="1"/>
    <xf numFmtId="3" fontId="19" fillId="2" borderId="41" xfId="0" applyNumberFormat="1" applyFont="1" applyFill="1" applyBorder="1"/>
    <xf numFmtId="9" fontId="32" fillId="0" borderId="0" xfId="0" applyNumberFormat="1" applyFont="1"/>
    <xf numFmtId="0" fontId="33" fillId="0" borderId="28" xfId="0" applyFont="1" applyBorder="1"/>
    <xf numFmtId="0" fontId="22" fillId="2" borderId="15" xfId="0" applyFont="1" applyFill="1" applyBorder="1" applyAlignment="1">
      <alignment horizontal="right" wrapText="1"/>
    </xf>
    <xf numFmtId="0" fontId="20" fillId="2" borderId="11" xfId="0" applyFont="1" applyFill="1" applyBorder="1"/>
    <xf numFmtId="0" fontId="20" fillId="2" borderId="16" xfId="0" applyFont="1" applyFill="1" applyBorder="1"/>
    <xf numFmtId="0" fontId="20" fillId="2" borderId="13" xfId="0" applyFont="1" applyFill="1" applyBorder="1"/>
    <xf numFmtId="0" fontId="20" fillId="2" borderId="51" xfId="0" applyFont="1" applyFill="1" applyBorder="1"/>
    <xf numFmtId="0" fontId="20" fillId="2" borderId="12" xfId="0" applyFont="1" applyFill="1" applyBorder="1"/>
    <xf numFmtId="0" fontId="20" fillId="2" borderId="20" xfId="0" applyFont="1" applyFill="1" applyBorder="1"/>
    <xf numFmtId="0" fontId="30" fillId="0" borderId="0" xfId="0" applyFont="1"/>
    <xf numFmtId="0" fontId="22" fillId="2" borderId="27" xfId="0" applyFont="1" applyFill="1" applyBorder="1" applyAlignment="1">
      <alignment horizontal="right" wrapText="1"/>
    </xf>
    <xf numFmtId="0" fontId="20" fillId="2" borderId="17" xfId="0" applyFont="1" applyFill="1" applyBorder="1"/>
    <xf numFmtId="0" fontId="20" fillId="2" borderId="19" xfId="0" applyFont="1" applyFill="1" applyBorder="1"/>
    <xf numFmtId="0" fontId="20" fillId="2" borderId="25" xfId="0" applyFont="1" applyFill="1" applyBorder="1"/>
    <xf numFmtId="0" fontId="20" fillId="2" borderId="49" xfId="0" applyFont="1" applyFill="1" applyBorder="1"/>
    <xf numFmtId="0" fontId="20" fillId="2" borderId="18" xfId="0" applyFont="1" applyFill="1" applyBorder="1"/>
    <xf numFmtId="0" fontId="20" fillId="2" borderId="26" xfId="0" applyFont="1" applyFill="1" applyBorder="1"/>
    <xf numFmtId="3" fontId="20" fillId="2" borderId="52" xfId="0" applyNumberFormat="1" applyFont="1" applyFill="1" applyBorder="1"/>
    <xf numFmtId="0" fontId="20" fillId="0" borderId="0" xfId="0" applyFont="1"/>
    <xf numFmtId="0" fontId="19" fillId="0" borderId="0" xfId="0" applyFont="1" applyAlignment="1">
      <alignment wrapText="1"/>
    </xf>
    <xf numFmtId="0" fontId="34" fillId="0" borderId="0" xfId="0" applyFont="1" applyAlignment="1">
      <alignment horizontal="center"/>
    </xf>
    <xf numFmtId="0" fontId="35" fillId="0" borderId="0" xfId="0" applyFont="1"/>
    <xf numFmtId="0" fontId="19" fillId="0" borderId="29" xfId="0" applyFont="1" applyBorder="1"/>
    <xf numFmtId="0" fontId="19" fillId="0" borderId="5" xfId="0" applyFont="1" applyBorder="1" applyAlignment="1">
      <alignment vertical="center"/>
    </xf>
    <xf numFmtId="0" fontId="19" fillId="0" borderId="8" xfId="0" applyFont="1" applyBorder="1" applyAlignment="1">
      <alignment horizontal="center" vertical="center"/>
    </xf>
    <xf numFmtId="0" fontId="19" fillId="0" borderId="53" xfId="0" applyFont="1" applyBorder="1" applyAlignment="1">
      <alignment horizontal="left" wrapText="1"/>
    </xf>
    <xf numFmtId="0" fontId="19" fillId="0" borderId="11" xfId="0" applyFont="1" applyBorder="1" applyAlignment="1">
      <alignment wrapText="1"/>
    </xf>
    <xf numFmtId="0" fontId="19" fillId="0" borderId="13" xfId="0" applyFont="1" applyBorder="1" applyAlignment="1">
      <alignment wrapText="1"/>
    </xf>
    <xf numFmtId="0" fontId="19" fillId="0" borderId="11" xfId="0" applyFont="1" applyBorder="1" applyAlignment="1">
      <alignment horizontal="center" wrapText="1"/>
    </xf>
    <xf numFmtId="0" fontId="21" fillId="0" borderId="53" xfId="0" applyFont="1" applyBorder="1" applyAlignment="1">
      <alignment horizontal="left" vertical="center" wrapText="1" readingOrder="1"/>
    </xf>
    <xf numFmtId="3" fontId="20" fillId="0" borderId="11" xfId="0" applyNumberFormat="1" applyFont="1" applyBorder="1" applyAlignment="1">
      <alignment horizontal="center"/>
    </xf>
    <xf numFmtId="0" fontId="22" fillId="0" borderId="53" xfId="0" applyFont="1" applyBorder="1" applyAlignment="1">
      <alignment horizontal="left" vertical="center" wrapText="1" readingOrder="1"/>
    </xf>
    <xf numFmtId="0" fontId="36" fillId="0" borderId="53" xfId="0" applyFont="1" applyBorder="1" applyAlignment="1">
      <alignment horizontal="right" vertical="center" wrapText="1" readingOrder="1"/>
    </xf>
    <xf numFmtId="0" fontId="37" fillId="4" borderId="13" xfId="0" applyFont="1" applyFill="1" applyBorder="1"/>
    <xf numFmtId="0" fontId="38" fillId="4" borderId="13" xfId="0" applyFont="1" applyFill="1" applyBorder="1"/>
    <xf numFmtId="3" fontId="20" fillId="4" borderId="13" xfId="0" applyNumberFormat="1" applyFont="1" applyFill="1" applyBorder="1"/>
    <xf numFmtId="0" fontId="20" fillId="4" borderId="13" xfId="0" applyFont="1" applyFill="1" applyBorder="1"/>
    <xf numFmtId="0" fontId="36" fillId="0" borderId="54" xfId="0" applyFont="1" applyBorder="1" applyAlignment="1">
      <alignment horizontal="right" vertical="center" wrapText="1" readingOrder="1"/>
    </xf>
    <xf numFmtId="0" fontId="37" fillId="4" borderId="25" xfId="0" applyFont="1" applyFill="1" applyBorder="1"/>
    <xf numFmtId="0" fontId="38" fillId="4" borderId="25" xfId="0" applyFont="1" applyFill="1" applyBorder="1"/>
    <xf numFmtId="3" fontId="20" fillId="4" borderId="25" xfId="0" applyNumberFormat="1" applyFont="1" applyFill="1" applyBorder="1"/>
    <xf numFmtId="0" fontId="20" fillId="4" borderId="25" xfId="0" applyFont="1" applyFill="1" applyBorder="1"/>
    <xf numFmtId="0" fontId="23" fillId="0" borderId="22" xfId="0" applyFont="1" applyBorder="1" applyAlignment="1">
      <alignment horizontal="left" vertical="center" wrapText="1" readingOrder="1"/>
    </xf>
    <xf numFmtId="3" fontId="19" fillId="0" borderId="55" xfId="0" applyNumberFormat="1" applyFont="1" applyBorder="1"/>
    <xf numFmtId="3" fontId="19" fillId="0" borderId="56" xfId="0" applyNumberFormat="1" applyFont="1" applyBorder="1"/>
    <xf numFmtId="3" fontId="19" fillId="0" borderId="11" xfId="0" applyNumberFormat="1" applyFont="1" applyBorder="1"/>
    <xf numFmtId="3" fontId="20" fillId="0" borderId="55" xfId="0" applyNumberFormat="1" applyFont="1" applyBorder="1"/>
    <xf numFmtId="3" fontId="20" fillId="0" borderId="56" xfId="0" applyNumberFormat="1" applyFont="1" applyBorder="1"/>
    <xf numFmtId="0" fontId="39" fillId="0" borderId="0" xfId="0" applyFont="1" applyAlignment="1">
      <alignment horizontal="left" vertical="center" wrapText="1" readingOrder="1"/>
    </xf>
    <xf numFmtId="9" fontId="32" fillId="0" borderId="0" xfId="0" applyNumberFormat="1" applyFont="1" applyAlignment="1">
      <alignment horizontal="center"/>
    </xf>
    <xf numFmtId="0" fontId="19" fillId="0" borderId="10" xfId="0" applyFont="1" applyBorder="1"/>
    <xf numFmtId="0" fontId="19" fillId="0" borderId="5" xfId="0" applyFont="1" applyBorder="1" applyAlignment="1">
      <alignment wrapText="1"/>
    </xf>
    <xf numFmtId="0" fontId="19" fillId="0" borderId="8" xfId="0" applyFont="1" applyBorder="1" applyAlignment="1">
      <alignment wrapText="1"/>
    </xf>
    <xf numFmtId="0" fontId="20" fillId="0" borderId="15" xfId="0" applyFont="1" applyBorder="1" applyAlignment="1">
      <alignment horizontal="right" vertical="top" wrapText="1"/>
    </xf>
    <xf numFmtId="1" fontId="41" fillId="4" borderId="13" xfId="0" applyNumberFormat="1" applyFont="1" applyFill="1" applyBorder="1"/>
    <xf numFmtId="1" fontId="20" fillId="4" borderId="13" xfId="0" applyNumberFormat="1" applyFont="1" applyFill="1" applyBorder="1"/>
    <xf numFmtId="0" fontId="20" fillId="0" borderId="15" xfId="0" applyFont="1" applyBorder="1" applyAlignment="1">
      <alignment horizontal="right"/>
    </xf>
    <xf numFmtId="0" fontId="20" fillId="0" borderId="15" xfId="0" applyFont="1" applyBorder="1" applyAlignment="1">
      <alignment horizontal="right" wrapText="1"/>
    </xf>
    <xf numFmtId="0" fontId="42" fillId="0" borderId="15" xfId="0" applyFont="1" applyBorder="1" applyAlignment="1">
      <alignment horizontal="right" wrapText="1"/>
    </xf>
    <xf numFmtId="0" fontId="19" fillId="4" borderId="13" xfId="0" applyFont="1" applyFill="1" applyBorder="1"/>
    <xf numFmtId="1" fontId="19" fillId="4" borderId="13" xfId="0" applyNumberFormat="1" applyFont="1" applyFill="1" applyBorder="1"/>
    <xf numFmtId="0" fontId="41" fillId="2" borderId="15" xfId="0" applyFont="1" applyFill="1" applyBorder="1" applyAlignment="1">
      <alignment horizontal="left" wrapText="1"/>
    </xf>
    <xf numFmtId="0" fontId="19" fillId="2" borderId="11" xfId="0" applyFont="1" applyFill="1" applyBorder="1"/>
    <xf numFmtId="0" fontId="19" fillId="2" borderId="13" xfId="0" applyFont="1" applyFill="1" applyBorder="1"/>
    <xf numFmtId="1" fontId="19" fillId="2" borderId="11" xfId="0" applyNumberFormat="1" applyFont="1" applyFill="1" applyBorder="1"/>
    <xf numFmtId="1" fontId="19" fillId="2" borderId="13" xfId="0" applyNumberFormat="1" applyFont="1" applyFill="1" applyBorder="1"/>
    <xf numFmtId="3" fontId="20" fillId="2" borderId="11" xfId="0" applyNumberFormat="1" applyFont="1" applyFill="1" applyBorder="1"/>
    <xf numFmtId="3" fontId="20" fillId="2" borderId="11" xfId="0" applyNumberFormat="1" applyFont="1" applyFill="1" applyBorder="1" applyAlignment="1">
      <alignment horizontal="center"/>
    </xf>
    <xf numFmtId="1" fontId="20" fillId="2" borderId="13" xfId="0" applyNumberFormat="1" applyFont="1" applyFill="1" applyBorder="1"/>
    <xf numFmtId="3" fontId="20" fillId="2" borderId="17" xfId="0" applyNumberFormat="1" applyFont="1" applyFill="1" applyBorder="1"/>
    <xf numFmtId="3" fontId="20" fillId="2" borderId="17" xfId="0" applyNumberFormat="1" applyFont="1" applyFill="1" applyBorder="1" applyAlignment="1">
      <alignment horizontal="center"/>
    </xf>
    <xf numFmtId="1" fontId="19" fillId="0" borderId="0" xfId="0" applyNumberFormat="1" applyFont="1" applyAlignment="1">
      <alignment horizontal="center"/>
    </xf>
    <xf numFmtId="0" fontId="17" fillId="0" borderId="48" xfId="0" applyFont="1" applyBorder="1" applyAlignment="1">
      <alignment horizontal="left" vertical="top"/>
    </xf>
    <xf numFmtId="0" fontId="43" fillId="0" borderId="0" xfId="0" applyFont="1" applyAlignment="1">
      <alignment horizontal="left" vertical="top"/>
    </xf>
    <xf numFmtId="0" fontId="19" fillId="0" borderId="4" xfId="0" applyFont="1" applyBorder="1" applyAlignment="1">
      <alignment horizontal="left" wrapText="1"/>
    </xf>
    <xf numFmtId="0" fontId="21" fillId="0" borderId="4" xfId="0" applyFont="1" applyBorder="1" applyAlignment="1">
      <alignment horizontal="left" vertical="center" wrapText="1" readingOrder="1"/>
    </xf>
    <xf numFmtId="0" fontId="22" fillId="0" borderId="4" xfId="0" applyFont="1" applyBorder="1" applyAlignment="1">
      <alignment horizontal="left" vertical="center" wrapText="1" readingOrder="1"/>
    </xf>
    <xf numFmtId="0" fontId="36" fillId="0" borderId="4" xfId="0" applyFont="1" applyBorder="1" applyAlignment="1">
      <alignment horizontal="right" vertical="center" wrapText="1" readingOrder="1"/>
    </xf>
    <xf numFmtId="0" fontId="23" fillId="0" borderId="4" xfId="0" applyFont="1" applyBorder="1" applyAlignment="1">
      <alignment horizontal="left" vertical="center" wrapText="1" readingOrder="1"/>
    </xf>
    <xf numFmtId="3" fontId="20" fillId="0" borderId="25" xfId="0" applyNumberFormat="1" applyFont="1" applyBorder="1"/>
    <xf numFmtId="0" fontId="19" fillId="0" borderId="4" xfId="0" applyFont="1" applyBorder="1" applyAlignment="1">
      <alignment wrapText="1"/>
    </xf>
    <xf numFmtId="0" fontId="19" fillId="0" borderId="57" xfId="0" applyFont="1" applyBorder="1" applyAlignment="1">
      <alignment wrapText="1"/>
    </xf>
    <xf numFmtId="0" fontId="19" fillId="0" borderId="33" xfId="0" applyFont="1" applyBorder="1" applyAlignment="1">
      <alignment wrapText="1"/>
    </xf>
    <xf numFmtId="0" fontId="19" fillId="0" borderId="14" xfId="0" applyFont="1" applyBorder="1" applyAlignment="1">
      <alignment wrapText="1"/>
    </xf>
    <xf numFmtId="0" fontId="20" fillId="0" borderId="53" xfId="0" applyFont="1" applyBorder="1" applyAlignment="1">
      <alignment horizontal="right" wrapText="1"/>
    </xf>
    <xf numFmtId="0" fontId="20" fillId="0" borderId="11" xfId="0" applyFont="1" applyBorder="1" applyAlignment="1">
      <alignment horizontal="center"/>
    </xf>
    <xf numFmtId="0" fontId="20" fillId="4" borderId="16" xfId="0" applyFont="1" applyFill="1" applyBorder="1"/>
    <xf numFmtId="0" fontId="20" fillId="0" borderId="53" xfId="0" applyFont="1" applyBorder="1"/>
    <xf numFmtId="0" fontId="20" fillId="0" borderId="48" xfId="0" applyFont="1" applyBorder="1" applyAlignment="1">
      <alignment horizontal="right" wrapText="1"/>
    </xf>
    <xf numFmtId="3" fontId="20" fillId="0" borderId="53" xfId="0" applyNumberFormat="1" applyFont="1" applyBorder="1"/>
    <xf numFmtId="0" fontId="42" fillId="0" borderId="4" xfId="0" applyFont="1" applyBorder="1" applyAlignment="1">
      <alignment horizontal="right" wrapText="1"/>
    </xf>
    <xf numFmtId="3" fontId="19" fillId="4" borderId="13" xfId="0" applyNumberFormat="1" applyFont="1" applyFill="1" applyBorder="1"/>
    <xf numFmtId="0" fontId="19" fillId="4" borderId="16" xfId="0" applyFont="1" applyFill="1" applyBorder="1"/>
    <xf numFmtId="0" fontId="41" fillId="2" borderId="58" xfId="0" applyFont="1" applyFill="1" applyBorder="1" applyAlignment="1">
      <alignment horizontal="left" wrapText="1"/>
    </xf>
    <xf numFmtId="0" fontId="19" fillId="2" borderId="59" xfId="0" applyFont="1" applyFill="1" applyBorder="1"/>
    <xf numFmtId="0" fontId="19" fillId="2" borderId="60" xfId="0" applyFont="1" applyFill="1" applyBorder="1"/>
    <xf numFmtId="0" fontId="20" fillId="2" borderId="59" xfId="0" applyFont="1" applyFill="1" applyBorder="1"/>
    <xf numFmtId="3" fontId="19" fillId="2" borderId="59" xfId="0" applyNumberFormat="1" applyFont="1" applyFill="1" applyBorder="1"/>
    <xf numFmtId="3" fontId="19" fillId="2" borderId="60" xfId="0" applyNumberFormat="1" applyFont="1" applyFill="1" applyBorder="1"/>
    <xf numFmtId="0" fontId="20" fillId="2" borderId="59" xfId="0" applyFont="1" applyFill="1" applyBorder="1" applyAlignment="1">
      <alignment horizontal="center"/>
    </xf>
    <xf numFmtId="0" fontId="19" fillId="2" borderId="58" xfId="0" applyFont="1" applyFill="1" applyBorder="1"/>
    <xf numFmtId="0" fontId="20" fillId="2" borderId="61" xfId="0" applyFont="1" applyFill="1" applyBorder="1"/>
    <xf numFmtId="0" fontId="19" fillId="2" borderId="62" xfId="0" applyFont="1" applyFill="1" applyBorder="1"/>
    <xf numFmtId="0" fontId="20" fillId="2" borderId="60" xfId="0" applyFont="1" applyFill="1" applyBorder="1"/>
    <xf numFmtId="0" fontId="27" fillId="2" borderId="63" xfId="0" applyFont="1" applyFill="1" applyBorder="1" applyAlignment="1">
      <alignment horizontal="right" wrapText="1"/>
    </xf>
    <xf numFmtId="0" fontId="20" fillId="2" borderId="5" xfId="0" applyFont="1" applyFill="1" applyBorder="1"/>
    <xf numFmtId="0" fontId="20" fillId="2" borderId="5" xfId="0" applyFont="1" applyFill="1" applyBorder="1" applyAlignment="1">
      <alignment horizontal="center"/>
    </xf>
    <xf numFmtId="0" fontId="20" fillId="2" borderId="64" xfId="0" applyFont="1" applyFill="1" applyBorder="1"/>
    <xf numFmtId="0" fontId="20" fillId="2" borderId="63" xfId="0" applyFont="1" applyFill="1" applyBorder="1"/>
    <xf numFmtId="0" fontId="20" fillId="2" borderId="10" xfId="0" applyFont="1" applyFill="1" applyBorder="1"/>
    <xf numFmtId="0" fontId="27" fillId="2" borderId="49" xfId="0" applyFont="1" applyFill="1" applyBorder="1" applyAlignment="1">
      <alignment horizontal="right" wrapText="1"/>
    </xf>
    <xf numFmtId="0" fontId="20" fillId="2" borderId="17" xfId="0" applyFont="1" applyFill="1" applyBorder="1" applyAlignment="1">
      <alignment horizontal="center"/>
    </xf>
    <xf numFmtId="1" fontId="20" fillId="2" borderId="17" xfId="0" applyNumberFormat="1" applyFont="1" applyFill="1" applyBorder="1"/>
    <xf numFmtId="1" fontId="20" fillId="2" borderId="49" xfId="0" applyNumberFormat="1" applyFont="1" applyFill="1" applyBorder="1"/>
    <xf numFmtId="0" fontId="20" fillId="2" borderId="27" xfId="0" applyFont="1" applyFill="1" applyBorder="1"/>
    <xf numFmtId="0" fontId="20" fillId="0" borderId="0" xfId="0" applyFont="1" applyAlignment="1">
      <alignment horizontal="center"/>
    </xf>
    <xf numFmtId="0" fontId="20" fillId="0" borderId="0" xfId="0" applyFont="1" applyAlignment="1">
      <alignment wrapText="1"/>
    </xf>
    <xf numFmtId="0" fontId="19" fillId="0" borderId="12" xfId="0" applyFont="1" applyBorder="1" applyAlignment="1">
      <alignment horizontal="left" wrapText="1"/>
    </xf>
    <xf numFmtId="0" fontId="19" fillId="0" borderId="12" xfId="0" applyFont="1" applyBorder="1" applyAlignment="1">
      <alignment horizontal="center" wrapText="1"/>
    </xf>
    <xf numFmtId="0" fontId="19" fillId="0" borderId="12" xfId="0" applyFont="1" applyBorder="1" applyAlignment="1">
      <alignment wrapText="1"/>
    </xf>
    <xf numFmtId="0" fontId="21" fillId="0" borderId="12" xfId="0" applyFont="1" applyBorder="1" applyAlignment="1">
      <alignment horizontal="left" vertical="center" wrapText="1" readingOrder="1"/>
    </xf>
    <xf numFmtId="3" fontId="21" fillId="0" borderId="12" xfId="0" applyNumberFormat="1" applyFont="1" applyBorder="1" applyAlignment="1">
      <alignment vertical="center"/>
    </xf>
    <xf numFmtId="0" fontId="44" fillId="0" borderId="12" xfId="0" applyFont="1" applyBorder="1" applyAlignment="1">
      <alignment horizontal="left" vertical="center" wrapText="1" readingOrder="1"/>
    </xf>
    <xf numFmtId="3" fontId="45" fillId="0" borderId="12" xfId="0" applyNumberFormat="1" applyFont="1" applyBorder="1" applyAlignment="1">
      <alignment vertical="center"/>
    </xf>
    <xf numFmtId="0" fontId="22" fillId="0" borderId="12" xfId="0" applyFont="1" applyBorder="1" applyAlignment="1">
      <alignment horizontal="left" vertical="center" wrapText="1" readingOrder="1"/>
    </xf>
    <xf numFmtId="3" fontId="22" fillId="0" borderId="12" xfId="0" applyNumberFormat="1" applyFont="1" applyBorder="1" applyAlignment="1">
      <alignment vertical="center"/>
    </xf>
    <xf numFmtId="0" fontId="27" fillId="0" borderId="12" xfId="0" applyFont="1" applyBorder="1"/>
    <xf numFmtId="0" fontId="45" fillId="0" borderId="12" xfId="0" applyFont="1" applyBorder="1" applyAlignment="1">
      <alignment horizontal="left" vertical="center" wrapText="1" readingOrder="1"/>
    </xf>
    <xf numFmtId="0" fontId="20" fillId="0" borderId="12" xfId="0" applyFont="1" applyBorder="1" applyAlignment="1">
      <alignment wrapText="1"/>
    </xf>
    <xf numFmtId="0" fontId="22" fillId="0" borderId="12" xfId="0" applyFont="1" applyBorder="1" applyAlignment="1">
      <alignment horizontal="right" vertical="center" wrapText="1" readingOrder="1"/>
    </xf>
    <xf numFmtId="3" fontId="21" fillId="4" borderId="12" xfId="0" applyNumberFormat="1" applyFont="1" applyFill="1" applyBorder="1" applyAlignment="1">
      <alignment vertical="center"/>
    </xf>
    <xf numFmtId="0" fontId="46" fillId="0" borderId="12" xfId="0" applyFont="1" applyBorder="1"/>
    <xf numFmtId="3" fontId="20" fillId="4" borderId="12" xfId="0" applyNumberFormat="1" applyFont="1" applyFill="1" applyBorder="1"/>
    <xf numFmtId="0" fontId="42" fillId="0" borderId="0" xfId="0" applyFont="1"/>
    <xf numFmtId="0" fontId="19" fillId="0" borderId="5" xfId="0" applyFont="1" applyBorder="1" applyAlignment="1">
      <alignment horizontal="center" vertical="top" wrapText="1"/>
    </xf>
    <xf numFmtId="0" fontId="19" fillId="0" borderId="6" xfId="0" applyFont="1" applyBorder="1" applyAlignment="1">
      <alignment vertical="top"/>
    </xf>
    <xf numFmtId="0" fontId="19" fillId="0" borderId="6" xfId="0" applyFont="1" applyBorder="1" applyAlignment="1">
      <alignment horizontal="center" vertical="top" wrapText="1"/>
    </xf>
    <xf numFmtId="0" fontId="19" fillId="0" borderId="6" xfId="0" applyFont="1" applyBorder="1" applyAlignment="1">
      <alignment vertical="top" wrapText="1"/>
    </xf>
    <xf numFmtId="0" fontId="19" fillId="0" borderId="8" xfId="0" applyFont="1" applyBorder="1" applyAlignment="1">
      <alignment vertical="top" wrapText="1"/>
    </xf>
    <xf numFmtId="0" fontId="27" fillId="0" borderId="11" xfId="0" applyFont="1" applyBorder="1" applyAlignment="1">
      <alignment horizontal="right" wrapText="1"/>
    </xf>
    <xf numFmtId="0" fontId="45" fillId="5" borderId="12" xfId="0" applyFont="1" applyFill="1" applyBorder="1" applyAlignment="1">
      <alignment vertical="center"/>
    </xf>
    <xf numFmtId="3" fontId="45" fillId="5" borderId="12" xfId="0" applyNumberFormat="1" applyFont="1" applyFill="1" applyBorder="1" applyAlignment="1">
      <alignment vertical="center"/>
    </xf>
    <xf numFmtId="3" fontId="22" fillId="5" borderId="12" xfId="0" applyNumberFormat="1" applyFont="1" applyFill="1" applyBorder="1" applyAlignment="1">
      <alignment vertical="center"/>
    </xf>
    <xf numFmtId="0" fontId="20" fillId="0" borderId="11" xfId="0" applyFont="1" applyBorder="1" applyAlignment="1">
      <alignment wrapText="1"/>
    </xf>
    <xf numFmtId="0" fontId="19" fillId="0" borderId="11" xfId="0" applyFont="1" applyBorder="1" applyAlignment="1">
      <alignment horizontal="left" wrapText="1"/>
    </xf>
    <xf numFmtId="3" fontId="21" fillId="5" borderId="12" xfId="0" applyNumberFormat="1" applyFont="1" applyFill="1" applyBorder="1" applyAlignment="1">
      <alignment vertical="center"/>
    </xf>
    <xf numFmtId="0" fontId="20" fillId="5" borderId="12" xfId="0" applyFont="1" applyFill="1" applyBorder="1"/>
    <xf numFmtId="0" fontId="27" fillId="0" borderId="11" xfId="0" applyFont="1" applyBorder="1" applyAlignment="1">
      <alignment horizontal="right" vertical="center" wrapText="1"/>
    </xf>
    <xf numFmtId="0" fontId="32" fillId="0" borderId="12" xfId="0" applyFont="1" applyBorder="1"/>
    <xf numFmtId="0" fontId="27" fillId="0" borderId="11" xfId="0" applyFont="1" applyBorder="1" applyAlignment="1">
      <alignment horizontal="left" vertical="center" wrapText="1"/>
    </xf>
    <xf numFmtId="0" fontId="19" fillId="0" borderId="12" xfId="0" applyFont="1" applyBorder="1" applyAlignment="1">
      <alignment horizontal="right"/>
    </xf>
    <xf numFmtId="3" fontId="48" fillId="0" borderId="12" xfId="0" applyNumberFormat="1" applyFont="1" applyBorder="1"/>
    <xf numFmtId="0" fontId="19" fillId="0" borderId="13" xfId="0" applyFont="1" applyBorder="1" applyAlignment="1">
      <alignment horizontal="right"/>
    </xf>
    <xf numFmtId="0" fontId="49" fillId="0" borderId="17" xfId="0" applyFont="1" applyBorder="1" applyAlignment="1">
      <alignment wrapText="1"/>
    </xf>
    <xf numFmtId="0" fontId="50" fillId="0" borderId="18" xfId="0" applyFont="1" applyBorder="1" applyAlignment="1">
      <alignment horizontal="right"/>
    </xf>
    <xf numFmtId="0" fontId="50" fillId="0" borderId="18" xfId="0" applyFont="1" applyBorder="1"/>
    <xf numFmtId="0" fontId="20" fillId="0" borderId="25" xfId="0" applyFont="1" applyBorder="1"/>
    <xf numFmtId="0" fontId="29" fillId="0" borderId="0" xfId="0" applyFont="1" applyAlignment="1">
      <alignment horizontal="right"/>
    </xf>
    <xf numFmtId="0" fontId="29" fillId="0" borderId="0" xfId="0" applyFont="1"/>
    <xf numFmtId="0" fontId="19" fillId="0" borderId="0" xfId="0" applyFont="1" applyAlignment="1">
      <alignment horizontal="center" wrapText="1"/>
    </xf>
    <xf numFmtId="0" fontId="43" fillId="0" borderId="0" xfId="0" applyFont="1" applyAlignment="1">
      <alignment horizontal="left" vertical="top" wrapText="1"/>
    </xf>
    <xf numFmtId="0" fontId="19" fillId="0" borderId="5" xfId="0" applyFont="1" applyBorder="1" applyAlignment="1">
      <alignment horizontal="left" wrapText="1"/>
    </xf>
    <xf numFmtId="0" fontId="19" fillId="0" borderId="6" xfId="0" applyFont="1" applyBorder="1" applyAlignment="1">
      <alignment horizontal="center" wrapText="1"/>
    </xf>
    <xf numFmtId="0" fontId="19" fillId="0" borderId="7" xfId="0" applyFont="1" applyBorder="1" applyAlignment="1">
      <alignment wrapText="1"/>
    </xf>
    <xf numFmtId="0" fontId="19" fillId="0" borderId="8" xfId="0" applyFont="1" applyBorder="1" applyAlignment="1">
      <alignment horizontal="left" wrapText="1"/>
    </xf>
    <xf numFmtId="0" fontId="21" fillId="0" borderId="11" xfId="0" applyFont="1" applyBorder="1" applyAlignment="1">
      <alignment horizontal="left" vertical="center" wrapText="1" readingOrder="1"/>
    </xf>
    <xf numFmtId="3" fontId="21" fillId="0" borderId="4" xfId="0" applyNumberFormat="1" applyFont="1" applyBorder="1" applyAlignment="1">
      <alignment vertical="center"/>
    </xf>
    <xf numFmtId="0" fontId="15" fillId="0" borderId="13" xfId="0" applyFont="1" applyBorder="1" applyAlignment="1">
      <alignment horizontal="left" vertical="top" wrapText="1"/>
    </xf>
    <xf numFmtId="0" fontId="36" fillId="0" borderId="11" xfId="0" applyFont="1" applyBorder="1" applyAlignment="1">
      <alignment horizontal="left" vertical="center" wrapText="1" readingOrder="1"/>
    </xf>
    <xf numFmtId="3" fontId="45" fillId="0" borderId="4" xfId="0" applyNumberFormat="1" applyFont="1" applyBorder="1" applyAlignment="1">
      <alignment vertical="center"/>
    </xf>
    <xf numFmtId="0" fontId="51" fillId="0" borderId="11" xfId="0" applyFont="1" applyBorder="1" applyAlignment="1">
      <alignment horizontal="left" vertical="center" wrapText="1" readingOrder="1"/>
    </xf>
    <xf numFmtId="0" fontId="27" fillId="6" borderId="16" xfId="0" applyFont="1" applyFill="1" applyBorder="1"/>
    <xf numFmtId="0" fontId="27" fillId="0" borderId="4" xfId="0" applyFont="1" applyBorder="1"/>
    <xf numFmtId="0" fontId="27" fillId="0" borderId="11" xfId="0" applyFont="1" applyBorder="1" applyAlignment="1">
      <alignment wrapText="1"/>
    </xf>
    <xf numFmtId="0" fontId="22" fillId="0" borderId="11" xfId="0" applyFont="1" applyBorder="1" applyAlignment="1">
      <alignment horizontal="right" vertical="center" wrapText="1" readingOrder="1"/>
    </xf>
    <xf numFmtId="3" fontId="21" fillId="5" borderId="16" xfId="0" applyNumberFormat="1" applyFont="1" applyFill="1" applyBorder="1" applyAlignment="1">
      <alignment vertical="center"/>
    </xf>
    <xf numFmtId="3" fontId="20" fillId="5" borderId="16" xfId="0" applyNumberFormat="1" applyFont="1" applyFill="1" applyBorder="1"/>
    <xf numFmtId="0" fontId="23" fillId="0" borderId="17" xfId="0" applyFont="1" applyBorder="1" applyAlignment="1">
      <alignment horizontal="left" vertical="center" wrapText="1" readingOrder="1"/>
    </xf>
    <xf numFmtId="0" fontId="38" fillId="0" borderId="0" xfId="0" applyFont="1" applyAlignment="1">
      <alignment wrapText="1"/>
    </xf>
    <xf numFmtId="0" fontId="52" fillId="0" borderId="0" xfId="0" applyFont="1" applyAlignment="1">
      <alignment wrapText="1"/>
    </xf>
    <xf numFmtId="0" fontId="37" fillId="0" borderId="0" xfId="0" applyFont="1"/>
    <xf numFmtId="0" fontId="38" fillId="0" borderId="0" xfId="0" applyFont="1"/>
    <xf numFmtId="0" fontId="19" fillId="0" borderId="5" xfId="0" applyFont="1" applyBorder="1" applyAlignment="1">
      <alignment horizontal="center" wrapText="1"/>
    </xf>
    <xf numFmtId="0" fontId="19" fillId="0" borderId="7" xfId="0" applyFont="1" applyBorder="1" applyAlignment="1">
      <alignment vertical="top" wrapText="1"/>
    </xf>
    <xf numFmtId="0" fontId="51" fillId="5" borderId="12" xfId="0" applyFont="1" applyFill="1" applyBorder="1" applyAlignment="1">
      <alignment horizontal="left" vertical="center" wrapText="1" readingOrder="1"/>
    </xf>
    <xf numFmtId="0" fontId="23" fillId="0" borderId="12" xfId="0" applyFont="1" applyBorder="1" applyAlignment="1">
      <alignment horizontal="left" vertical="center" wrapText="1" readingOrder="1"/>
    </xf>
    <xf numFmtId="0" fontId="38" fillId="0" borderId="4" xfId="0" applyFont="1" applyBorder="1" applyAlignment="1">
      <alignment horizontal="center"/>
    </xf>
    <xf numFmtId="0" fontId="38" fillId="0" borderId="13" xfId="0" applyFont="1" applyBorder="1" applyAlignment="1">
      <alignment horizontal="center"/>
    </xf>
    <xf numFmtId="0" fontId="40" fillId="5" borderId="12" xfId="0" applyFont="1" applyFill="1" applyBorder="1" applyAlignment="1">
      <alignment horizontal="left" vertical="center" wrapText="1" readingOrder="1"/>
    </xf>
    <xf numFmtId="0" fontId="20" fillId="0" borderId="11" xfId="0" applyFont="1" applyBorder="1" applyAlignment="1">
      <alignment horizontal="right" wrapText="1"/>
    </xf>
    <xf numFmtId="0" fontId="45" fillId="5" borderId="12" xfId="0" applyFont="1" applyFill="1" applyBorder="1" applyAlignment="1">
      <alignment horizontal="left" vertical="center"/>
    </xf>
    <xf numFmtId="0" fontId="53" fillId="5" borderId="12" xfId="0" applyFont="1" applyFill="1" applyBorder="1" applyAlignment="1">
      <alignment horizontal="left" vertical="center" wrapText="1" readingOrder="1"/>
    </xf>
    <xf numFmtId="0" fontId="40" fillId="5" borderId="12" xfId="0" applyFont="1" applyFill="1" applyBorder="1" applyAlignment="1">
      <alignment horizontal="left" vertical="center" readingOrder="1"/>
    </xf>
    <xf numFmtId="0" fontId="21" fillId="0" borderId="12" xfId="0" applyFont="1" applyBorder="1" applyAlignment="1">
      <alignment horizontal="left" vertical="center" wrapText="1"/>
    </xf>
    <xf numFmtId="0" fontId="19" fillId="0" borderId="12" xfId="0" applyFont="1" applyBorder="1" applyAlignment="1">
      <alignment horizontal="right" vertical="center"/>
    </xf>
    <xf numFmtId="3" fontId="48" fillId="0" borderId="4" xfId="0" applyNumberFormat="1" applyFont="1" applyBorder="1"/>
    <xf numFmtId="0" fontId="54" fillId="0" borderId="13" xfId="0" applyFont="1" applyBorder="1" applyAlignment="1">
      <alignment horizontal="right"/>
    </xf>
    <xf numFmtId="0" fontId="50" fillId="0" borderId="12" xfId="0" applyFont="1" applyBorder="1"/>
    <xf numFmtId="0" fontId="50" fillId="0" borderId="4" xfId="0" applyFont="1" applyBorder="1"/>
    <xf numFmtId="0" fontId="50" fillId="0" borderId="36" xfId="0" applyFont="1" applyBorder="1"/>
    <xf numFmtId="0" fontId="19" fillId="0" borderId="0" xfId="0" applyFont="1" applyAlignment="1">
      <alignment horizontal="right"/>
    </xf>
    <xf numFmtId="0" fontId="19" fillId="0" borderId="69" xfId="0" applyFont="1" applyBorder="1" applyAlignment="1">
      <alignment wrapText="1"/>
    </xf>
    <xf numFmtId="0" fontId="47" fillId="0" borderId="0" xfId="0" applyFont="1" applyAlignment="1">
      <alignment horizontal="right"/>
    </xf>
    <xf numFmtId="0" fontId="55" fillId="0" borderId="0" xfId="0" applyFont="1" applyAlignment="1">
      <alignment horizontal="right"/>
    </xf>
    <xf numFmtId="0" fontId="56" fillId="0" borderId="12" xfId="0" applyFont="1" applyBorder="1"/>
    <xf numFmtId="0" fontId="27" fillId="0" borderId="12" xfId="0" applyFont="1" applyBorder="1" applyAlignment="1">
      <alignment horizontal="center"/>
    </xf>
    <xf numFmtId="0" fontId="19" fillId="0" borderId="13" xfId="0" applyFont="1" applyBorder="1" applyAlignment="1">
      <alignment horizontal="center"/>
    </xf>
    <xf numFmtId="0" fontId="57" fillId="5" borderId="12" xfId="0" applyFont="1" applyFill="1" applyBorder="1" applyAlignment="1">
      <alignment horizontal="left" vertical="center" wrapText="1" readingOrder="1"/>
    </xf>
    <xf numFmtId="0" fontId="58" fillId="0" borderId="11" xfId="0" applyFont="1" applyBorder="1" applyAlignment="1">
      <alignment horizontal="right" vertical="center" wrapText="1"/>
    </xf>
    <xf numFmtId="0" fontId="27" fillId="0" borderId="23" xfId="0" applyFont="1" applyBorder="1" applyAlignment="1">
      <alignment horizontal="left" vertical="top" wrapText="1"/>
    </xf>
    <xf numFmtId="0" fontId="27" fillId="0" borderId="11" xfId="0" applyFont="1" applyBorder="1" applyAlignment="1">
      <alignment horizontal="left" vertical="top" wrapText="1"/>
    </xf>
    <xf numFmtId="0" fontId="20" fillId="0" borderId="12" xfId="0" applyFont="1" applyBorder="1" applyAlignment="1">
      <alignment horizontal="left" vertical="top" wrapText="1"/>
    </xf>
    <xf numFmtId="0" fontId="27" fillId="0" borderId="12" xfId="0" applyFont="1" applyBorder="1" applyAlignment="1">
      <alignment horizontal="left" vertical="top" wrapText="1"/>
    </xf>
    <xf numFmtId="0" fontId="59" fillId="0" borderId="21" xfId="0" applyFont="1" applyBorder="1" applyAlignment="1">
      <alignment horizontal="left" vertical="top" wrapText="1"/>
    </xf>
    <xf numFmtId="0" fontId="27" fillId="0" borderId="67" xfId="0" applyFont="1" applyBorder="1" applyAlignment="1">
      <alignment horizontal="left" vertical="top" wrapText="1"/>
    </xf>
    <xf numFmtId="0" fontId="60" fillId="0" borderId="21" xfId="0" applyFont="1" applyBorder="1"/>
    <xf numFmtId="0" fontId="47" fillId="0" borderId="13" xfId="0" applyFont="1" applyBorder="1" applyAlignment="1">
      <alignment horizontal="center"/>
    </xf>
    <xf numFmtId="3" fontId="34" fillId="0" borderId="0" xfId="0" applyNumberFormat="1" applyFont="1"/>
    <xf numFmtId="0" fontId="51" fillId="5" borderId="12" xfId="0" applyFont="1" applyFill="1" applyBorder="1" applyAlignment="1">
      <alignment horizontal="right" vertical="center" wrapText="1" readingOrder="1"/>
    </xf>
    <xf numFmtId="0" fontId="34" fillId="0" borderId="0" xfId="0" applyFont="1" applyAlignment="1">
      <alignment wrapText="1"/>
    </xf>
    <xf numFmtId="0" fontId="27" fillId="0" borderId="11" xfId="0" applyFont="1" applyBorder="1" applyAlignment="1">
      <alignment horizontal="left" wrapText="1"/>
    </xf>
    <xf numFmtId="0" fontId="61" fillId="5" borderId="12" xfId="0" applyFont="1" applyFill="1" applyBorder="1" applyAlignment="1">
      <alignment horizontal="right" vertical="center"/>
    </xf>
    <xf numFmtId="0" fontId="56" fillId="0" borderId="12" xfId="0" applyFont="1" applyBorder="1" applyAlignment="1">
      <alignment vertical="top" wrapText="1"/>
    </xf>
    <xf numFmtId="0" fontId="62" fillId="0" borderId="12" xfId="0" applyFont="1" applyBorder="1" applyAlignment="1">
      <alignment horizontal="left"/>
    </xf>
    <xf numFmtId="0" fontId="62" fillId="0" borderId="14" xfId="0" applyFont="1" applyBorder="1"/>
    <xf numFmtId="0" fontId="62" fillId="0" borderId="21" xfId="0" applyFont="1" applyBorder="1" applyAlignment="1">
      <alignment horizontal="left"/>
    </xf>
    <xf numFmtId="0" fontId="62" fillId="0" borderId="71" xfId="0" applyFont="1" applyBorder="1"/>
    <xf numFmtId="0" fontId="62" fillId="0" borderId="21" xfId="0" applyFont="1" applyBorder="1"/>
    <xf numFmtId="0" fontId="63" fillId="0" borderId="21" xfId="0" applyFont="1" applyBorder="1"/>
    <xf numFmtId="0" fontId="63" fillId="0" borderId="71" xfId="0" applyFont="1" applyBorder="1"/>
    <xf numFmtId="0" fontId="64" fillId="0" borderId="21" xfId="0" applyFont="1" applyBorder="1"/>
    <xf numFmtId="0" fontId="64" fillId="0" borderId="12" xfId="0" applyFont="1" applyBorder="1"/>
    <xf numFmtId="0" fontId="63" fillId="0" borderId="14" xfId="0" applyFont="1" applyBorder="1"/>
    <xf numFmtId="0" fontId="27" fillId="0" borderId="12" xfId="0" applyFont="1" applyBorder="1" applyAlignment="1">
      <alignment horizontal="right" wrapText="1"/>
    </xf>
    <xf numFmtId="0" fontId="34" fillId="0" borderId="0" xfId="0" applyFont="1"/>
    <xf numFmtId="3" fontId="21" fillId="0" borderId="12" xfId="0" applyNumberFormat="1" applyFont="1" applyBorder="1" applyAlignment="1">
      <alignment horizontal="center" vertical="center"/>
    </xf>
    <xf numFmtId="3" fontId="45" fillId="0" borderId="12" xfId="0" applyNumberFormat="1" applyFont="1" applyBorder="1" applyAlignment="1">
      <alignment horizontal="center" vertical="center"/>
    </xf>
    <xf numFmtId="3" fontId="22" fillId="0" borderId="12" xfId="0" applyNumberFormat="1" applyFont="1" applyBorder="1" applyAlignment="1">
      <alignment horizontal="center" vertical="center"/>
    </xf>
    <xf numFmtId="0" fontId="65" fillId="0" borderId="12" xfId="0" applyFont="1" applyBorder="1" applyAlignment="1">
      <alignment horizontal="left" vertical="center" wrapText="1" readingOrder="1"/>
    </xf>
    <xf numFmtId="3" fontId="21" fillId="4" borderId="12" xfId="0" applyNumberFormat="1" applyFont="1" applyFill="1" applyBorder="1" applyAlignment="1">
      <alignment horizontal="center" vertical="center"/>
    </xf>
    <xf numFmtId="3" fontId="20" fillId="0" borderId="12" xfId="0" applyNumberFormat="1" applyFont="1" applyBorder="1" applyAlignment="1">
      <alignment horizontal="center"/>
    </xf>
    <xf numFmtId="3" fontId="20" fillId="4" borderId="12" xfId="0" applyNumberFormat="1" applyFont="1" applyFill="1" applyBorder="1" applyAlignment="1">
      <alignment horizontal="center"/>
    </xf>
    <xf numFmtId="3" fontId="19" fillId="0" borderId="12" xfId="0" applyNumberFormat="1" applyFont="1" applyBorder="1" applyAlignment="1">
      <alignment horizontal="center"/>
    </xf>
    <xf numFmtId="0" fontId="19" fillId="0" borderId="6" xfId="0" applyFont="1" applyBorder="1" applyAlignment="1">
      <alignment horizontal="center" vertical="top"/>
    </xf>
    <xf numFmtId="0" fontId="20" fillId="0" borderId="12" xfId="0" applyFont="1" applyBorder="1" applyAlignment="1">
      <alignment horizontal="center"/>
    </xf>
    <xf numFmtId="0" fontId="45" fillId="5" borderId="12" xfId="0" applyFont="1" applyFill="1" applyBorder="1" applyAlignment="1">
      <alignment horizontal="center" vertical="center"/>
    </xf>
    <xf numFmtId="3" fontId="45" fillId="5" borderId="12" xfId="0" applyNumberFormat="1" applyFont="1" applyFill="1" applyBorder="1" applyAlignment="1">
      <alignment horizontal="center" vertical="center"/>
    </xf>
    <xf numFmtId="3" fontId="22" fillId="5" borderId="12" xfId="0" applyNumberFormat="1" applyFont="1" applyFill="1" applyBorder="1" applyAlignment="1">
      <alignment horizontal="center" vertical="center"/>
    </xf>
    <xf numFmtId="0" fontId="66" fillId="0" borderId="12" xfId="0" applyFont="1" applyBorder="1" applyAlignment="1">
      <alignment horizontal="right" wrapText="1"/>
    </xf>
    <xf numFmtId="0" fontId="67" fillId="0" borderId="12" xfId="0" applyFont="1" applyBorder="1" applyAlignment="1">
      <alignment horizontal="right" wrapText="1"/>
    </xf>
    <xf numFmtId="3" fontId="21" fillId="5" borderId="12" xfId="0" applyNumberFormat="1" applyFont="1" applyFill="1" applyBorder="1" applyAlignment="1">
      <alignment horizontal="center" vertical="center"/>
    </xf>
    <xf numFmtId="0" fontId="20" fillId="5" borderId="12" xfId="0" applyFont="1" applyFill="1" applyBorder="1" applyAlignment="1">
      <alignment horizontal="center"/>
    </xf>
    <xf numFmtId="0" fontId="56" fillId="0" borderId="12" xfId="0" applyFont="1" applyBorder="1" applyAlignment="1">
      <alignment horizontal="center"/>
    </xf>
    <xf numFmtId="0" fontId="50" fillId="0" borderId="18" xfId="0" applyFont="1" applyBorder="1" applyAlignment="1">
      <alignment horizontal="center"/>
    </xf>
    <xf numFmtId="0" fontId="29" fillId="0" borderId="0" xfId="0" applyFont="1" applyAlignment="1">
      <alignment horizontal="center"/>
    </xf>
    <xf numFmtId="0" fontId="15" fillId="0" borderId="0" xfId="0" applyFont="1" applyAlignment="1">
      <alignment horizontal="center" vertical="top" wrapText="1"/>
    </xf>
    <xf numFmtId="0" fontId="19" fillId="0" borderId="7" xfId="0" applyFont="1" applyBorder="1" applyAlignment="1">
      <alignment horizontal="center" wrapText="1"/>
    </xf>
    <xf numFmtId="3" fontId="21" fillId="0" borderId="4" xfId="0" applyNumberFormat="1" applyFont="1" applyBorder="1" applyAlignment="1">
      <alignment horizontal="center" vertical="center"/>
    </xf>
    <xf numFmtId="3" fontId="45" fillId="0" borderId="4" xfId="0" applyNumberFormat="1" applyFont="1" applyBorder="1" applyAlignment="1">
      <alignment horizontal="center" vertical="center"/>
    </xf>
    <xf numFmtId="0" fontId="27" fillId="6" borderId="16" xfId="0" applyFont="1" applyFill="1" applyBorder="1" applyAlignment="1">
      <alignment horizontal="center"/>
    </xf>
    <xf numFmtId="0" fontId="68" fillId="0" borderId="11" xfId="0" applyFont="1" applyBorder="1" applyAlignment="1">
      <alignment horizontal="left" vertical="center" wrapText="1" readingOrder="1"/>
    </xf>
    <xf numFmtId="3" fontId="21" fillId="5" borderId="16" xfId="0" applyNumberFormat="1" applyFont="1" applyFill="1" applyBorder="1" applyAlignment="1">
      <alignment horizontal="center" vertical="center"/>
    </xf>
    <xf numFmtId="3" fontId="20" fillId="5" borderId="16" xfId="0" applyNumberFormat="1" applyFont="1" applyFill="1" applyBorder="1" applyAlignment="1">
      <alignment horizontal="center"/>
    </xf>
    <xf numFmtId="3" fontId="19" fillId="0" borderId="18" xfId="0" applyNumberFormat="1" applyFont="1" applyBorder="1" applyAlignment="1">
      <alignment horizontal="center"/>
    </xf>
    <xf numFmtId="3" fontId="19" fillId="0" borderId="36" xfId="0" applyNumberFormat="1" applyFont="1" applyBorder="1" applyAlignment="1">
      <alignment horizontal="center"/>
    </xf>
    <xf numFmtId="0" fontId="19" fillId="0" borderId="6" xfId="0" applyFont="1" applyBorder="1" applyAlignment="1">
      <alignment horizontal="center"/>
    </xf>
    <xf numFmtId="0" fontId="21" fillId="0" borderId="12" xfId="0" applyFont="1" applyBorder="1" applyAlignment="1">
      <alignment horizontal="center" vertical="center" wrapText="1" readingOrder="1"/>
    </xf>
    <xf numFmtId="0" fontId="69" fillId="0" borderId="12" xfId="0" applyFont="1" applyBorder="1" applyAlignment="1">
      <alignment horizontal="right" wrapText="1"/>
    </xf>
    <xf numFmtId="0" fontId="70" fillId="0" borderId="12" xfId="0" applyFont="1" applyBorder="1" applyAlignment="1">
      <alignment horizontal="center"/>
    </xf>
    <xf numFmtId="0" fontId="71" fillId="5" borderId="12" xfId="0" applyFont="1" applyFill="1" applyBorder="1" applyAlignment="1">
      <alignment horizontal="center" vertical="center" wrapText="1" readingOrder="1"/>
    </xf>
    <xf numFmtId="0" fontId="69" fillId="0" borderId="21" xfId="0" applyFont="1" applyBorder="1" applyAlignment="1">
      <alignment horizontal="right" wrapText="1"/>
    </xf>
    <xf numFmtId="0" fontId="69" fillId="5" borderId="12" xfId="0" applyFont="1" applyFill="1" applyBorder="1" applyAlignment="1">
      <alignment horizontal="center" vertical="center" wrapText="1" readingOrder="1"/>
    </xf>
    <xf numFmtId="0" fontId="23" fillId="0" borderId="12" xfId="0" applyFont="1" applyBorder="1" applyAlignment="1">
      <alignment horizontal="center" vertical="center" wrapText="1" readingOrder="1"/>
    </xf>
    <xf numFmtId="0" fontId="69" fillId="0" borderId="12" xfId="0" applyFont="1" applyBorder="1" applyAlignment="1">
      <alignment horizontal="right"/>
    </xf>
    <xf numFmtId="0" fontId="56" fillId="5" borderId="12" xfId="0" applyFont="1" applyFill="1" applyBorder="1" applyAlignment="1">
      <alignment horizontal="center"/>
    </xf>
    <xf numFmtId="0" fontId="69" fillId="0" borderId="21" xfId="0" applyFont="1" applyBorder="1" applyAlignment="1">
      <alignment horizontal="right"/>
    </xf>
    <xf numFmtId="0" fontId="40" fillId="5" borderId="12" xfId="0" applyFont="1" applyFill="1" applyBorder="1" applyAlignment="1">
      <alignment horizontal="center" vertical="center" wrapText="1" readingOrder="1"/>
    </xf>
    <xf numFmtId="0" fontId="53" fillId="5" borderId="12" xfId="0" applyFont="1" applyFill="1" applyBorder="1" applyAlignment="1">
      <alignment horizontal="center" vertical="center" wrapText="1" readingOrder="1"/>
    </xf>
    <xf numFmtId="0" fontId="40" fillId="5" borderId="12" xfId="0" applyFont="1" applyFill="1" applyBorder="1" applyAlignment="1">
      <alignment horizontal="center" vertical="center" readingOrder="1"/>
    </xf>
    <xf numFmtId="0" fontId="21" fillId="0" borderId="12" xfId="0" applyFont="1" applyBorder="1" applyAlignment="1">
      <alignment horizontal="center" vertical="center" wrapText="1"/>
    </xf>
    <xf numFmtId="0" fontId="19" fillId="0" borderId="12" xfId="0" applyFont="1" applyBorder="1" applyAlignment="1">
      <alignment horizontal="center"/>
    </xf>
    <xf numFmtId="0" fontId="19" fillId="0" borderId="12" xfId="0" applyFont="1" applyBorder="1" applyAlignment="1">
      <alignment horizontal="center" vertical="center"/>
    </xf>
    <xf numFmtId="0" fontId="50" fillId="0" borderId="12" xfId="0" applyFont="1" applyBorder="1" applyAlignment="1">
      <alignment horizontal="center"/>
    </xf>
    <xf numFmtId="0" fontId="64" fillId="0" borderId="71" xfId="0" applyFont="1" applyBorder="1"/>
    <xf numFmtId="0" fontId="70" fillId="0" borderId="12" xfId="0" applyFont="1" applyBorder="1"/>
    <xf numFmtId="0" fontId="73" fillId="5" borderId="12" xfId="0" applyFont="1" applyFill="1" applyBorder="1" applyAlignment="1">
      <alignment horizontal="left" vertical="center" wrapText="1" readingOrder="1"/>
    </xf>
    <xf numFmtId="0" fontId="56" fillId="0" borderId="0" xfId="0" applyFont="1"/>
    <xf numFmtId="0" fontId="74" fillId="0" borderId="12" xfId="0" applyFont="1" applyBorder="1" applyAlignment="1">
      <alignment horizontal="left"/>
    </xf>
    <xf numFmtId="0" fontId="74" fillId="0" borderId="12" xfId="0" applyFont="1" applyBorder="1" applyAlignment="1">
      <alignment horizontal="center"/>
    </xf>
    <xf numFmtId="0" fontId="74" fillId="0" borderId="12" xfId="0" applyFont="1" applyBorder="1"/>
    <xf numFmtId="0" fontId="23" fillId="0" borderId="12" xfId="0" applyFont="1" applyBorder="1" applyAlignment="1">
      <alignment horizontal="left"/>
    </xf>
    <xf numFmtId="3" fontId="23" fillId="0" borderId="12" xfId="0" applyNumberFormat="1" applyFont="1" applyBorder="1" applyAlignment="1">
      <alignment horizontal="right"/>
    </xf>
    <xf numFmtId="0" fontId="44" fillId="0" borderId="12" xfId="0" applyFont="1" applyBorder="1" applyAlignment="1">
      <alignment horizontal="left"/>
    </xf>
    <xf numFmtId="3" fontId="40" fillId="0" borderId="12" xfId="0" applyNumberFormat="1" applyFont="1" applyBorder="1" applyAlignment="1">
      <alignment horizontal="right"/>
    </xf>
    <xf numFmtId="0" fontId="51" fillId="0" borderId="12" xfId="0" applyFont="1" applyBorder="1" applyAlignment="1">
      <alignment horizontal="left"/>
    </xf>
    <xf numFmtId="3" fontId="51" fillId="0" borderId="12" xfId="0" applyNumberFormat="1" applyFont="1" applyBorder="1" applyAlignment="1">
      <alignment horizontal="right"/>
    </xf>
    <xf numFmtId="0" fontId="69" fillId="0" borderId="12" xfId="0" applyFont="1" applyBorder="1"/>
    <xf numFmtId="3" fontId="51" fillId="0" borderId="12" xfId="0" applyNumberFormat="1" applyFont="1" applyBorder="1"/>
    <xf numFmtId="0" fontId="66" fillId="0" borderId="21" xfId="0" applyFont="1" applyBorder="1"/>
    <xf numFmtId="3" fontId="23" fillId="0" borderId="12" xfId="0" applyNumberFormat="1" applyFont="1" applyBorder="1"/>
    <xf numFmtId="4" fontId="23" fillId="0" borderId="12" xfId="0" applyNumberFormat="1" applyFont="1" applyBorder="1" applyAlignment="1">
      <alignment horizontal="right"/>
    </xf>
    <xf numFmtId="0" fontId="51" fillId="0" borderId="12" xfId="0" applyFont="1" applyBorder="1" applyAlignment="1">
      <alignment horizontal="right"/>
    </xf>
    <xf numFmtId="3" fontId="23" fillId="4" borderId="12" xfId="0" applyNumberFormat="1" applyFont="1" applyFill="1" applyBorder="1"/>
    <xf numFmtId="4" fontId="56" fillId="0" borderId="12" xfId="0" applyNumberFormat="1" applyFont="1" applyBorder="1" applyAlignment="1">
      <alignment horizontal="right"/>
    </xf>
    <xf numFmtId="3" fontId="56" fillId="4" borderId="12" xfId="0" applyNumberFormat="1" applyFont="1" applyFill="1" applyBorder="1"/>
    <xf numFmtId="3" fontId="74" fillId="0" borderId="12" xfId="0" applyNumberFormat="1" applyFont="1" applyBorder="1" applyAlignment="1">
      <alignment horizontal="right"/>
    </xf>
    <xf numFmtId="0" fontId="74" fillId="0" borderId="12" xfId="0" applyFont="1" applyBorder="1" applyAlignment="1">
      <alignment horizontal="center" vertical="top"/>
    </xf>
    <xf numFmtId="0" fontId="74" fillId="0" borderId="14" xfId="0" applyFont="1" applyBorder="1" applyAlignment="1">
      <alignment vertical="top"/>
    </xf>
    <xf numFmtId="0" fontId="74" fillId="0" borderId="14" xfId="0" applyFont="1" applyBorder="1" applyAlignment="1">
      <alignment horizontal="center" vertical="top"/>
    </xf>
    <xf numFmtId="0" fontId="74" fillId="0" borderId="21" xfId="0" applyFont="1" applyBorder="1"/>
    <xf numFmtId="0" fontId="40" fillId="5" borderId="12" xfId="0" applyFont="1" applyFill="1" applyBorder="1"/>
    <xf numFmtId="3" fontId="40" fillId="5" borderId="12" xfId="0" applyNumberFormat="1" applyFont="1" applyFill="1" applyBorder="1"/>
    <xf numFmtId="3" fontId="51" fillId="5" borderId="12" xfId="0" applyNumberFormat="1" applyFont="1" applyFill="1" applyBorder="1"/>
    <xf numFmtId="0" fontId="56" fillId="0" borderId="21" xfId="0" applyFont="1" applyBorder="1"/>
    <xf numFmtId="0" fontId="67" fillId="0" borderId="21" xfId="0" applyFont="1" applyBorder="1" applyAlignment="1">
      <alignment horizontal="right"/>
    </xf>
    <xf numFmtId="3" fontId="40" fillId="5" borderId="12" xfId="0" applyNumberFormat="1" applyFont="1" applyFill="1" applyBorder="1" applyAlignment="1">
      <alignment horizontal="right"/>
    </xf>
    <xf numFmtId="0" fontId="74" fillId="0" borderId="21" xfId="0" applyFont="1" applyBorder="1" applyAlignment="1">
      <alignment horizontal="left"/>
    </xf>
    <xf numFmtId="3" fontId="23" fillId="5" borderId="12" xfId="0" applyNumberFormat="1" applyFont="1" applyFill="1" applyBorder="1"/>
    <xf numFmtId="0" fontId="75" fillId="0" borderId="21" xfId="0" applyFont="1" applyBorder="1" applyAlignment="1">
      <alignment horizontal="right"/>
    </xf>
    <xf numFmtId="0" fontId="56" fillId="5" borderId="12" xfId="0" applyFont="1" applyFill="1" applyBorder="1"/>
    <xf numFmtId="0" fontId="56" fillId="0" borderId="12" xfId="0" applyFont="1" applyBorder="1" applyAlignment="1">
      <alignment horizontal="right"/>
    </xf>
    <xf numFmtId="0" fontId="69" fillId="0" borderId="21" xfId="0" applyFont="1" applyBorder="1" applyAlignment="1">
      <alignment horizontal="left"/>
    </xf>
    <xf numFmtId="0" fontId="74" fillId="0" borderId="12" xfId="0" applyFont="1" applyBorder="1" applyAlignment="1">
      <alignment horizontal="right"/>
    </xf>
    <xf numFmtId="3" fontId="76" fillId="0" borderId="12" xfId="0" applyNumberFormat="1" applyFont="1" applyBorder="1"/>
    <xf numFmtId="0" fontId="74" fillId="0" borderId="71" xfId="0" applyFont="1" applyBorder="1" applyAlignment="1">
      <alignment horizontal="right"/>
    </xf>
    <xf numFmtId="0" fontId="49" fillId="0" borderId="21" xfId="0" applyFont="1" applyBorder="1"/>
    <xf numFmtId="0" fontId="50" fillId="0" borderId="71" xfId="0" applyFont="1" applyBorder="1" applyAlignment="1">
      <alignment horizontal="right"/>
    </xf>
    <xf numFmtId="0" fontId="56" fillId="0" borderId="71" xfId="0" applyFont="1" applyBorder="1"/>
    <xf numFmtId="0" fontId="79" fillId="0" borderId="0" xfId="0" applyFont="1" applyAlignment="1">
      <alignment horizontal="left" vertical="top"/>
    </xf>
    <xf numFmtId="0" fontId="74" fillId="0" borderId="14" xfId="0" applyFont="1" applyBorder="1" applyAlignment="1">
      <alignment horizontal="center"/>
    </xf>
    <xf numFmtId="0" fontId="74" fillId="0" borderId="68" xfId="0" applyFont="1" applyBorder="1"/>
    <xf numFmtId="0" fontId="23" fillId="0" borderId="21" xfId="0" applyFont="1" applyBorder="1" applyAlignment="1">
      <alignment horizontal="left"/>
    </xf>
    <xf numFmtId="3" fontId="23" fillId="0" borderId="73" xfId="0" applyNumberFormat="1" applyFont="1" applyBorder="1" applyAlignment="1">
      <alignment horizontal="right"/>
    </xf>
    <xf numFmtId="0" fontId="79" fillId="0" borderId="21" xfId="0" applyFont="1" applyBorder="1" applyAlignment="1">
      <alignment horizontal="left" vertical="top"/>
    </xf>
    <xf numFmtId="0" fontId="36" fillId="0" borderId="21" xfId="0" applyFont="1" applyBorder="1" applyAlignment="1">
      <alignment horizontal="left"/>
    </xf>
    <xf numFmtId="3" fontId="40" fillId="0" borderId="73" xfId="0" applyNumberFormat="1" applyFont="1" applyBorder="1" applyAlignment="1">
      <alignment horizontal="right"/>
    </xf>
    <xf numFmtId="0" fontId="51" fillId="0" borderId="21" xfId="0" applyFont="1" applyBorder="1" applyAlignment="1">
      <alignment horizontal="left"/>
    </xf>
    <xf numFmtId="0" fontId="69" fillId="0" borderId="73" xfId="0" applyFont="1" applyBorder="1"/>
    <xf numFmtId="0" fontId="51" fillId="0" borderId="21" xfId="0" applyFont="1" applyBorder="1" applyAlignment="1">
      <alignment horizontal="right"/>
    </xf>
    <xf numFmtId="3" fontId="23" fillId="5" borderId="73" xfId="0" applyNumberFormat="1" applyFont="1" applyFill="1" applyBorder="1" applyAlignment="1">
      <alignment horizontal="right"/>
    </xf>
    <xf numFmtId="3" fontId="56" fillId="5" borderId="73" xfId="0" applyNumberFormat="1" applyFont="1" applyFill="1" applyBorder="1" applyAlignment="1">
      <alignment horizontal="right"/>
    </xf>
    <xf numFmtId="3" fontId="74" fillId="0" borderId="71" xfId="0" applyNumberFormat="1" applyFont="1" applyBorder="1" applyAlignment="1">
      <alignment horizontal="right"/>
    </xf>
    <xf numFmtId="3" fontId="74" fillId="0" borderId="73" xfId="0" applyNumberFormat="1" applyFont="1" applyBorder="1" applyAlignment="1">
      <alignment horizontal="right"/>
    </xf>
    <xf numFmtId="0" fontId="74" fillId="0" borderId="0" xfId="0" applyFont="1"/>
    <xf numFmtId="0" fontId="74" fillId="0" borderId="14" xfId="0" applyFont="1" applyBorder="1"/>
    <xf numFmtId="0" fontId="74" fillId="0" borderId="68" xfId="0" applyFont="1" applyBorder="1" applyAlignment="1">
      <alignment vertical="top"/>
    </xf>
    <xf numFmtId="0" fontId="57" fillId="5" borderId="12" xfId="0" applyFont="1" applyFill="1" applyBorder="1" applyAlignment="1">
      <alignment horizontal="left"/>
    </xf>
    <xf numFmtId="0" fontId="51" fillId="5" borderId="12" xfId="0" applyFont="1" applyFill="1" applyBorder="1" applyAlignment="1">
      <alignment horizontal="left"/>
    </xf>
    <xf numFmtId="3" fontId="23" fillId="0" borderId="12" xfId="0" applyNumberFormat="1" applyFont="1" applyBorder="1" applyAlignment="1">
      <alignment horizontal="left"/>
    </xf>
    <xf numFmtId="0" fontId="40" fillId="5" borderId="12" xfId="0" applyFont="1" applyFill="1" applyBorder="1" applyAlignment="1">
      <alignment horizontal="left"/>
    </xf>
    <xf numFmtId="0" fontId="56" fillId="0" borderId="21" xfId="0" applyFont="1" applyBorder="1" applyAlignment="1">
      <alignment horizontal="right"/>
    </xf>
    <xf numFmtId="0" fontId="53" fillId="5" borderId="12" xfId="0" applyFont="1" applyFill="1" applyBorder="1" applyAlignment="1">
      <alignment horizontal="left"/>
    </xf>
    <xf numFmtId="3" fontId="76" fillId="0" borderId="73" xfId="0" applyNumberFormat="1" applyFont="1" applyBorder="1"/>
    <xf numFmtId="0" fontId="54" fillId="0" borderId="21" xfId="0" applyFont="1" applyBorder="1" applyAlignment="1">
      <alignment horizontal="right"/>
    </xf>
    <xf numFmtId="0" fontId="50" fillId="0" borderId="12" xfId="0" applyFont="1" applyBorder="1" applyAlignment="1">
      <alignment horizontal="right"/>
    </xf>
    <xf numFmtId="0" fontId="50" fillId="0" borderId="73" xfId="0" applyFont="1" applyBorder="1" applyAlignment="1">
      <alignment horizontal="right"/>
    </xf>
    <xf numFmtId="0" fontId="74" fillId="0" borderId="21" xfId="0" applyFont="1" applyBorder="1" applyAlignment="1">
      <alignment horizontal="right"/>
    </xf>
    <xf numFmtId="0" fontId="74" fillId="0" borderId="0" xfId="0" applyFont="1" applyAlignment="1">
      <alignment horizontal="right"/>
    </xf>
    <xf numFmtId="9" fontId="34" fillId="0" borderId="0" xfId="0" applyNumberFormat="1" applyFont="1" applyAlignment="1">
      <alignment horizontal="left"/>
    </xf>
    <xf numFmtId="3" fontId="34" fillId="0" borderId="0" xfId="0" applyNumberFormat="1" applyFont="1" applyAlignment="1">
      <alignment horizontal="left"/>
    </xf>
    <xf numFmtId="0" fontId="66" fillId="0" borderId="14" xfId="0" applyFont="1" applyBorder="1"/>
    <xf numFmtId="0" fontId="80" fillId="0" borderId="12" xfId="0" applyFont="1" applyBorder="1" applyAlignment="1">
      <alignment horizontal="left"/>
    </xf>
    <xf numFmtId="0" fontId="80" fillId="0" borderId="71" xfId="0" applyFont="1" applyBorder="1"/>
    <xf numFmtId="0" fontId="80" fillId="0" borderId="21" xfId="0" applyFont="1" applyBorder="1" applyAlignment="1">
      <alignment horizontal="left"/>
    </xf>
    <xf numFmtId="0" fontId="19" fillId="0" borderId="12" xfId="0" applyFont="1" applyBorder="1" applyAlignment="1">
      <alignment horizontal="left" vertical="center" wrapText="1" readingOrder="1"/>
    </xf>
    <xf numFmtId="0" fontId="70" fillId="0" borderId="12" xfId="0" applyFont="1" applyBorder="1" applyAlignment="1">
      <alignment horizontal="left"/>
    </xf>
    <xf numFmtId="0" fontId="70" fillId="0" borderId="14" xfId="0" applyFont="1" applyBorder="1"/>
    <xf numFmtId="0" fontId="71" fillId="5" borderId="12" xfId="0" applyFont="1" applyFill="1" applyBorder="1" applyAlignment="1">
      <alignment horizontal="left" vertical="center" wrapText="1" readingOrder="1"/>
    </xf>
    <xf numFmtId="0" fontId="70" fillId="0" borderId="21" xfId="0" applyFont="1" applyBorder="1" applyAlignment="1">
      <alignment horizontal="left"/>
    </xf>
    <xf numFmtId="0" fontId="70" fillId="0" borderId="71" xfId="0" applyFont="1" applyBorder="1"/>
    <xf numFmtId="0" fontId="69" fillId="5" borderId="12" xfId="0" applyFont="1" applyFill="1" applyBorder="1" applyAlignment="1">
      <alignment horizontal="left" vertical="center" wrapText="1" readingOrder="1"/>
    </xf>
    <xf numFmtId="0" fontId="70" fillId="0" borderId="21" xfId="0" applyFont="1" applyBorder="1" applyAlignment="1">
      <alignment horizontal="left" wrapText="1"/>
    </xf>
    <xf numFmtId="0" fontId="74" fillId="0" borderId="12" xfId="0" applyFont="1" applyBorder="1" applyAlignment="1">
      <alignment horizontal="right" vertical="center" wrapText="1" readingOrder="1"/>
    </xf>
    <xf numFmtId="0" fontId="70" fillId="0" borderId="12" xfId="0" applyFont="1" applyBorder="1" applyAlignment="1">
      <alignment wrapText="1"/>
    </xf>
    <xf numFmtId="0" fontId="20" fillId="5" borderId="12" xfId="0" applyFont="1" applyFill="1" applyBorder="1" applyAlignment="1">
      <alignment horizontal="right"/>
    </xf>
    <xf numFmtId="0" fontId="70" fillId="0" borderId="21" xfId="0" applyFont="1" applyBorder="1"/>
    <xf numFmtId="0" fontId="56" fillId="5" borderId="12" xfId="0" applyFont="1" applyFill="1" applyBorder="1" applyAlignment="1">
      <alignment horizontal="right" vertical="center" wrapText="1" readingOrder="1"/>
    </xf>
    <xf numFmtId="0" fontId="20" fillId="0" borderId="71" xfId="0" applyFont="1" applyBorder="1" applyAlignment="1">
      <alignment wrapText="1"/>
    </xf>
    <xf numFmtId="0" fontId="20" fillId="0" borderId="71" xfId="0" applyFont="1" applyBorder="1"/>
    <xf numFmtId="0" fontId="74" fillId="0" borderId="12" xfId="0" applyFont="1" applyBorder="1" applyAlignment="1">
      <alignment horizontal="left" vertical="center" wrapText="1" readingOrder="1"/>
    </xf>
    <xf numFmtId="0" fontId="70" fillId="0" borderId="4" xfId="0" applyFont="1" applyBorder="1" applyAlignment="1">
      <alignment horizontal="left" vertical="top" wrapText="1"/>
    </xf>
    <xf numFmtId="0" fontId="56" fillId="5" borderId="12" xfId="0" applyFont="1" applyFill="1" applyBorder="1" applyAlignment="1">
      <alignment horizontal="left" vertical="center" wrapText="1" readingOrder="1"/>
    </xf>
    <xf numFmtId="0" fontId="20" fillId="5" borderId="12" xfId="0" applyFont="1" applyFill="1" applyBorder="1" applyAlignment="1">
      <alignment horizontal="left" vertical="center"/>
    </xf>
    <xf numFmtId="0" fontId="29" fillId="5" borderId="12" xfId="0" applyFont="1" applyFill="1" applyBorder="1" applyAlignment="1">
      <alignment horizontal="left" vertical="center" wrapText="1" readingOrder="1"/>
    </xf>
    <xf numFmtId="0" fontId="56" fillId="5" borderId="12" xfId="0" applyFont="1" applyFill="1" applyBorder="1" applyAlignment="1">
      <alignment horizontal="left" vertical="center" readingOrder="1"/>
    </xf>
    <xf numFmtId="0" fontId="19" fillId="0" borderId="12" xfId="0" applyFont="1" applyBorder="1" applyAlignment="1">
      <alignment horizontal="left" vertical="center" wrapText="1"/>
    </xf>
    <xf numFmtId="3" fontId="27" fillId="0" borderId="4" xfId="0" applyNumberFormat="1" applyFont="1" applyBorder="1"/>
    <xf numFmtId="1" fontId="50" fillId="0" borderId="18" xfId="0" applyNumberFormat="1" applyFont="1" applyBorder="1"/>
    <xf numFmtId="0" fontId="56" fillId="0" borderId="12" xfId="0" applyFont="1" applyBorder="1" applyAlignment="1">
      <alignment horizontal="right" vertical="center" wrapText="1" readingOrder="1"/>
    </xf>
    <xf numFmtId="0" fontId="27" fillId="0" borderId="67" xfId="0" applyFont="1" applyBorder="1" applyAlignment="1">
      <alignment horizontal="center"/>
    </xf>
    <xf numFmtId="0" fontId="27" fillId="0" borderId="21" xfId="0" applyFont="1" applyBorder="1" applyAlignment="1">
      <alignment horizontal="center"/>
    </xf>
    <xf numFmtId="0" fontId="82" fillId="0" borderId="12" xfId="0" applyFont="1" applyBorder="1" applyAlignment="1">
      <alignment vertical="center" wrapText="1"/>
    </xf>
    <xf numFmtId="0" fontId="83" fillId="0" borderId="12" xfId="0" applyFont="1" applyBorder="1" applyAlignment="1">
      <alignment wrapText="1"/>
    </xf>
    <xf numFmtId="0" fontId="34" fillId="0" borderId="0" xfId="0" applyFont="1" applyAlignment="1">
      <alignment horizontal="left"/>
    </xf>
    <xf numFmtId="0" fontId="84" fillId="0" borderId="21" xfId="0" applyFont="1" applyBorder="1" applyAlignment="1">
      <alignment wrapText="1"/>
    </xf>
    <xf numFmtId="0" fontId="27" fillId="0" borderId="67" xfId="0" applyFont="1" applyBorder="1" applyAlignment="1">
      <alignment horizontal="left" wrapText="1"/>
    </xf>
    <xf numFmtId="0" fontId="85" fillId="0" borderId="21" xfId="0" applyFont="1" applyBorder="1"/>
    <xf numFmtId="0" fontId="85" fillId="0" borderId="71" xfId="0" applyFont="1" applyBorder="1"/>
    <xf numFmtId="0" fontId="86" fillId="0" borderId="71" xfId="0" applyFont="1" applyBorder="1"/>
    <xf numFmtId="0" fontId="85" fillId="0" borderId="21" xfId="0" applyFont="1" applyBorder="1" applyAlignment="1">
      <alignment wrapText="1"/>
    </xf>
    <xf numFmtId="0" fontId="85" fillId="0" borderId="12" xfId="0" applyFont="1" applyBorder="1"/>
    <xf numFmtId="0" fontId="20" fillId="0" borderId="12" xfId="0" applyFont="1" applyBorder="1" applyAlignment="1">
      <alignment horizontal="right"/>
    </xf>
    <xf numFmtId="3" fontId="20" fillId="5" borderId="76" xfId="0" applyNumberFormat="1" applyFont="1" applyFill="1" applyBorder="1"/>
    <xf numFmtId="0" fontId="69" fillId="0" borderId="12" xfId="0" applyFont="1" applyBorder="1" applyAlignment="1">
      <alignment horizontal="left" wrapText="1"/>
    </xf>
    <xf numFmtId="0" fontId="69" fillId="0" borderId="21" xfId="0" applyFont="1" applyBorder="1" applyAlignment="1">
      <alignment horizontal="left" wrapText="1"/>
    </xf>
    <xf numFmtId="0" fontId="56" fillId="0" borderId="69" xfId="0" applyFont="1" applyBorder="1" applyAlignment="1">
      <alignment horizontal="left" wrapText="1"/>
    </xf>
    <xf numFmtId="0" fontId="20" fillId="0" borderId="11" xfId="0" applyFont="1" applyBorder="1" applyAlignment="1">
      <alignment horizontal="left" wrapText="1"/>
    </xf>
    <xf numFmtId="0" fontId="38" fillId="0" borderId="22" xfId="0" applyFont="1" applyBorder="1" applyAlignment="1">
      <alignment horizontal="center"/>
    </xf>
    <xf numFmtId="0" fontId="56" fillId="0" borderId="0" xfId="0" applyFont="1" applyAlignment="1">
      <alignment wrapText="1"/>
    </xf>
    <xf numFmtId="0" fontId="56" fillId="0" borderId="12" xfId="0" applyFont="1" applyBorder="1" applyAlignment="1">
      <alignment wrapText="1"/>
    </xf>
    <xf numFmtId="0" fontId="56" fillId="0" borderId="12" xfId="0" applyFont="1" applyBorder="1" applyAlignment="1">
      <alignment horizontal="left" wrapText="1"/>
    </xf>
    <xf numFmtId="0" fontId="19" fillId="0" borderId="6" xfId="0" applyFont="1" applyBorder="1" applyAlignment="1">
      <alignment horizontal="left" vertical="top" wrapText="1"/>
    </xf>
    <xf numFmtId="0" fontId="19" fillId="0" borderId="29" xfId="0" applyFont="1" applyBorder="1" applyAlignment="1">
      <alignment horizontal="center"/>
    </xf>
    <xf numFmtId="0" fontId="5" fillId="0" borderId="30" xfId="0" applyFont="1" applyBorder="1"/>
    <xf numFmtId="0" fontId="5" fillId="0" borderId="31" xfId="0" applyFont="1" applyBorder="1"/>
    <xf numFmtId="0" fontId="19" fillId="0" borderId="30" xfId="0" applyFont="1" applyBorder="1" applyAlignment="1">
      <alignment horizontal="center"/>
    </xf>
    <xf numFmtId="3" fontId="19" fillId="0" borderId="42" xfId="0" applyNumberFormat="1" applyFont="1" applyBorder="1" applyAlignment="1">
      <alignment horizontal="center"/>
    </xf>
    <xf numFmtId="0" fontId="5" fillId="0" borderId="43" xfId="0" applyFont="1" applyBorder="1"/>
    <xf numFmtId="0" fontId="5" fillId="0" borderId="44" xfId="0" applyFont="1" applyBorder="1"/>
    <xf numFmtId="3" fontId="19" fillId="0" borderId="43" xfId="0" applyNumberFormat="1" applyFont="1" applyBorder="1" applyAlignment="1">
      <alignment horizontal="center"/>
    </xf>
    <xf numFmtId="0" fontId="19" fillId="0" borderId="45" xfId="0" applyFont="1" applyBorder="1" applyAlignment="1">
      <alignment horizontal="center"/>
    </xf>
    <xf numFmtId="0" fontId="5" fillId="0" borderId="46" xfId="0" applyFont="1" applyBorder="1"/>
    <xf numFmtId="0" fontId="5" fillId="0" borderId="47" xfId="0" applyFont="1" applyBorder="1"/>
    <xf numFmtId="0" fontId="5" fillId="0" borderId="9" xfId="0" applyFont="1" applyBorder="1"/>
    <xf numFmtId="0" fontId="19" fillId="0" borderId="29" xfId="0" applyFont="1" applyBorder="1" applyAlignment="1">
      <alignment horizontal="center" wrapText="1"/>
    </xf>
    <xf numFmtId="0" fontId="19" fillId="0" borderId="46" xfId="0" applyFont="1" applyBorder="1" applyAlignment="1">
      <alignment horizontal="center"/>
    </xf>
    <xf numFmtId="0" fontId="19" fillId="0" borderId="43" xfId="0" applyFont="1" applyBorder="1" applyAlignment="1">
      <alignment horizontal="center"/>
    </xf>
    <xf numFmtId="0" fontId="19" fillId="0" borderId="46" xfId="0" applyFont="1" applyBorder="1" applyAlignment="1">
      <alignment horizontal="center" wrapText="1"/>
    </xf>
    <xf numFmtId="0" fontId="42" fillId="0" borderId="0" xfId="0" applyFont="1" applyAlignment="1">
      <alignment horizontal="left"/>
    </xf>
    <xf numFmtId="0" fontId="0" fillId="0" borderId="0" xfId="0"/>
    <xf numFmtId="0" fontId="27" fillId="0" borderId="32" xfId="0" applyFont="1" applyBorder="1" applyAlignment="1">
      <alignment horizontal="center" wrapText="1"/>
    </xf>
    <xf numFmtId="0" fontId="5" fillId="0" borderId="65" xfId="0" applyFont="1" applyBorder="1"/>
    <xf numFmtId="0" fontId="5" fillId="0" borderId="57" xfId="0" applyFont="1" applyBorder="1"/>
    <xf numFmtId="0" fontId="20" fillId="0" borderId="40" xfId="0" applyFont="1" applyBorder="1" applyAlignment="1">
      <alignment horizontal="center"/>
    </xf>
    <xf numFmtId="0" fontId="5" fillId="0" borderId="66" xfId="0" applyFont="1" applyBorder="1"/>
    <xf numFmtId="0" fontId="5" fillId="0" borderId="33" xfId="0" applyFont="1" applyBorder="1"/>
    <xf numFmtId="0" fontId="19" fillId="0" borderId="40" xfId="0" applyFont="1" applyBorder="1" applyAlignment="1">
      <alignment horizontal="center"/>
    </xf>
    <xf numFmtId="0" fontId="27" fillId="0" borderId="23" xfId="0" applyFont="1" applyBorder="1" applyAlignment="1">
      <alignment horizontal="center"/>
    </xf>
    <xf numFmtId="0" fontId="5" fillId="0" borderId="67" xfId="0" applyFont="1" applyBorder="1"/>
    <xf numFmtId="0" fontId="5" fillId="0" borderId="21" xfId="0" applyFont="1" applyBorder="1"/>
    <xf numFmtId="0" fontId="47" fillId="0" borderId="40" xfId="0" applyFont="1" applyBorder="1" applyAlignment="1">
      <alignment horizontal="center"/>
    </xf>
    <xf numFmtId="0" fontId="27" fillId="0" borderId="53" xfId="0" applyFont="1" applyBorder="1" applyAlignment="1">
      <alignment horizontal="center" wrapText="1"/>
    </xf>
    <xf numFmtId="0" fontId="5" fillId="0" borderId="68" xfId="0" applyFont="1" applyBorder="1"/>
    <xf numFmtId="0" fontId="5" fillId="0" borderId="14" xfId="0" applyFont="1" applyBorder="1"/>
    <xf numFmtId="0" fontId="19" fillId="0" borderId="0" xfId="0" applyFont="1" applyAlignment="1">
      <alignment horizontal="center" wrapText="1"/>
    </xf>
    <xf numFmtId="0" fontId="20" fillId="0" borderId="46" xfId="0" applyFont="1" applyBorder="1" applyAlignment="1">
      <alignment horizontal="center" wrapText="1"/>
    </xf>
    <xf numFmtId="0" fontId="19" fillId="0" borderId="0" xfId="0" applyFont="1" applyAlignment="1">
      <alignment horizontal="left"/>
    </xf>
    <xf numFmtId="0" fontId="38" fillId="0" borderId="40" xfId="0" applyFont="1" applyBorder="1" applyAlignment="1">
      <alignment horizontal="center"/>
    </xf>
    <xf numFmtId="0" fontId="38" fillId="0" borderId="24" xfId="0" applyFont="1" applyBorder="1" applyAlignment="1">
      <alignment horizontal="center"/>
    </xf>
    <xf numFmtId="0" fontId="5" fillId="0" borderId="69" xfId="0" applyFont="1" applyBorder="1"/>
    <xf numFmtId="0" fontId="5" fillId="0" borderId="22" xfId="0" applyFont="1" applyBorder="1"/>
    <xf numFmtId="0" fontId="50" fillId="0" borderId="53" xfId="0" applyFont="1" applyBorder="1" applyAlignment="1">
      <alignment horizontal="right" wrapText="1"/>
    </xf>
    <xf numFmtId="0" fontId="42" fillId="0" borderId="54" xfId="0" applyFont="1" applyBorder="1" applyAlignment="1">
      <alignment horizontal="right" wrapText="1"/>
    </xf>
    <xf numFmtId="0" fontId="5" fillId="0" borderId="37" xfId="0" applyFont="1" applyBorder="1"/>
    <xf numFmtId="0" fontId="27" fillId="0" borderId="23" xfId="0" applyFont="1" applyBorder="1" applyAlignment="1">
      <alignment horizontal="left" wrapText="1"/>
    </xf>
    <xf numFmtId="0" fontId="20" fillId="0" borderId="54" xfId="0" applyFont="1" applyBorder="1" applyAlignment="1">
      <alignment horizontal="center" wrapText="1"/>
    </xf>
    <xf numFmtId="0" fontId="5" fillId="0" borderId="70" xfId="0" applyFont="1" applyBorder="1"/>
    <xf numFmtId="0" fontId="5" fillId="0" borderId="38" xfId="0" applyFont="1" applyBorder="1"/>
    <xf numFmtId="0" fontId="56" fillId="0" borderId="24" xfId="0" applyFont="1" applyBorder="1" applyAlignment="1">
      <alignment horizontal="center" wrapText="1"/>
    </xf>
    <xf numFmtId="0" fontId="27" fillId="0" borderId="23" xfId="0" applyFont="1" applyBorder="1" applyAlignment="1">
      <alignment horizontal="center" wrapText="1"/>
    </xf>
    <xf numFmtId="0" fontId="38" fillId="0" borderId="24" xfId="0" applyFont="1" applyBorder="1" applyAlignment="1">
      <alignment horizontal="center" wrapText="1"/>
    </xf>
    <xf numFmtId="0" fontId="27" fillId="0" borderId="23" xfId="0" applyFont="1" applyBorder="1" applyAlignment="1">
      <alignment horizontal="left" vertical="top" wrapText="1"/>
    </xf>
    <xf numFmtId="0" fontId="20" fillId="0" borderId="54" xfId="0" applyFont="1" applyBorder="1" applyAlignment="1">
      <alignment horizontal="left" vertical="top" wrapText="1"/>
    </xf>
    <xf numFmtId="0" fontId="56" fillId="0" borderId="24" xfId="0" applyFont="1" applyBorder="1" applyAlignment="1">
      <alignment horizontal="left" vertical="top" wrapText="1"/>
    </xf>
    <xf numFmtId="0" fontId="20" fillId="0" borderId="54" xfId="0" applyFont="1" applyBorder="1" applyAlignment="1">
      <alignment horizontal="left" wrapText="1"/>
    </xf>
    <xf numFmtId="0" fontId="20" fillId="0" borderId="54" xfId="0" applyFont="1" applyBorder="1" applyAlignment="1">
      <alignment horizontal="center" vertical="top" wrapText="1"/>
    </xf>
    <xf numFmtId="0" fontId="62" fillId="0" borderId="36" xfId="0" applyFont="1" applyBorder="1" applyAlignment="1">
      <alignment horizontal="center"/>
    </xf>
    <xf numFmtId="0" fontId="19" fillId="0" borderId="54" xfId="0" applyFont="1" applyBorder="1" applyAlignment="1">
      <alignment horizontal="center" wrapText="1"/>
    </xf>
    <xf numFmtId="0" fontId="56" fillId="0" borderId="54" xfId="0" applyFont="1" applyBorder="1" applyAlignment="1">
      <alignment horizontal="center" wrapText="1"/>
    </xf>
    <xf numFmtId="0" fontId="63" fillId="0" borderId="72" xfId="0" applyFont="1" applyBorder="1" applyAlignment="1">
      <alignment horizontal="center" wrapText="1"/>
    </xf>
    <xf numFmtId="0" fontId="5" fillId="0" borderId="72" xfId="0" applyFont="1" applyBorder="1"/>
    <xf numFmtId="0" fontId="72" fillId="0" borderId="4" xfId="0" applyFont="1" applyBorder="1" applyAlignment="1">
      <alignment horizontal="center" wrapText="1"/>
    </xf>
    <xf numFmtId="0" fontId="5" fillId="0" borderId="34" xfId="0" applyFont="1" applyBorder="1"/>
    <xf numFmtId="0" fontId="64" fillId="0" borderId="36" xfId="0" applyFont="1" applyBorder="1" applyAlignment="1">
      <alignment horizontal="center" wrapText="1"/>
    </xf>
    <xf numFmtId="0" fontId="72" fillId="0" borderId="0" xfId="0" applyFont="1" applyAlignment="1">
      <alignment horizontal="center" wrapText="1"/>
    </xf>
    <xf numFmtId="0" fontId="70" fillId="0" borderId="24" xfId="0" applyFont="1" applyBorder="1" applyAlignment="1">
      <alignment horizontal="center" wrapText="1"/>
    </xf>
    <xf numFmtId="0" fontId="17" fillId="0" borderId="0" xfId="0" applyFont="1"/>
    <xf numFmtId="0" fontId="69" fillId="0" borderId="67" xfId="0" applyFont="1" applyBorder="1" applyAlignment="1">
      <alignment horizontal="center"/>
    </xf>
    <xf numFmtId="0" fontId="56" fillId="0" borderId="66" xfId="0" applyFont="1" applyBorder="1" applyAlignment="1">
      <alignment horizontal="center"/>
    </xf>
    <xf numFmtId="0" fontId="69" fillId="0" borderId="67" xfId="0" applyFont="1" applyBorder="1" applyAlignment="1">
      <alignment horizontal="center" wrapText="1"/>
    </xf>
    <xf numFmtId="0" fontId="74" fillId="0" borderId="66" xfId="0" applyFont="1" applyBorder="1" applyAlignment="1">
      <alignment horizontal="center"/>
    </xf>
    <xf numFmtId="0" fontId="47" fillId="0" borderId="66" xfId="0" applyFont="1" applyBorder="1" applyAlignment="1">
      <alignment horizontal="center"/>
    </xf>
    <xf numFmtId="0" fontId="77" fillId="0" borderId="4" xfId="0" applyFont="1" applyBorder="1" applyAlignment="1">
      <alignment horizontal="center" wrapText="1"/>
    </xf>
    <xf numFmtId="0" fontId="67" fillId="0" borderId="36" xfId="0" applyFont="1" applyBorder="1" applyAlignment="1">
      <alignment horizontal="center" wrapText="1"/>
    </xf>
    <xf numFmtId="0" fontId="78" fillId="0" borderId="73" xfId="0" applyFont="1" applyBorder="1" applyAlignment="1">
      <alignment horizontal="center" wrapText="1"/>
    </xf>
    <xf numFmtId="0" fontId="5" fillId="0" borderId="73" xfId="0" applyFont="1" applyBorder="1"/>
    <xf numFmtId="0" fontId="66" fillId="0" borderId="68" xfId="0" applyFont="1" applyBorder="1" applyAlignment="1">
      <alignment horizontal="center" wrapText="1"/>
    </xf>
    <xf numFmtId="0" fontId="17" fillId="0" borderId="69" xfId="0" applyFont="1" applyBorder="1" applyAlignment="1">
      <alignment horizontal="left" vertical="top"/>
    </xf>
    <xf numFmtId="0" fontId="74" fillId="0" borderId="0" xfId="0" applyFont="1" applyAlignment="1">
      <alignment horizontal="left"/>
    </xf>
    <xf numFmtId="0" fontId="38" fillId="0" borderId="69" xfId="0" applyFont="1" applyBorder="1" applyAlignment="1">
      <alignment horizontal="center"/>
    </xf>
    <xf numFmtId="0" fontId="38" fillId="0" borderId="66" xfId="0" applyFont="1" applyBorder="1" applyAlignment="1">
      <alignment horizontal="center"/>
    </xf>
    <xf numFmtId="0" fontId="56" fillId="0" borderId="69" xfId="0" applyFont="1" applyBorder="1" applyAlignment="1">
      <alignment horizontal="center" wrapText="1"/>
    </xf>
    <xf numFmtId="0" fontId="67" fillId="0" borderId="4" xfId="0" applyFont="1" applyBorder="1" applyAlignment="1">
      <alignment horizontal="center" wrapText="1"/>
    </xf>
    <xf numFmtId="0" fontId="67" fillId="0" borderId="70" xfId="0" applyFont="1" applyBorder="1" applyAlignment="1">
      <alignment horizontal="center" wrapText="1"/>
    </xf>
    <xf numFmtId="0" fontId="67" fillId="0" borderId="4" xfId="0" applyFont="1" applyBorder="1" applyAlignment="1">
      <alignment horizontal="left" vertical="top" wrapText="1"/>
    </xf>
    <xf numFmtId="0" fontId="56" fillId="0" borderId="36" xfId="0" applyFont="1" applyBorder="1" applyAlignment="1">
      <alignment horizontal="center"/>
    </xf>
    <xf numFmtId="0" fontId="50" fillId="0" borderId="4" xfId="0" applyFont="1" applyBorder="1" applyAlignment="1">
      <alignment horizontal="right"/>
    </xf>
    <xf numFmtId="0" fontId="42" fillId="0" borderId="36" xfId="0" applyFont="1" applyBorder="1" applyAlignment="1">
      <alignment horizontal="right"/>
    </xf>
    <xf numFmtId="0" fontId="67" fillId="0" borderId="4" xfId="0" applyFont="1" applyBorder="1" applyAlignment="1">
      <alignment horizontal="left" wrapText="1"/>
    </xf>
    <xf numFmtId="0" fontId="77" fillId="0" borderId="74" xfId="0" applyFont="1" applyBorder="1" applyAlignment="1">
      <alignment horizontal="center" wrapText="1"/>
    </xf>
    <xf numFmtId="0" fontId="5" fillId="0" borderId="74" xfId="0" applyFont="1" applyBorder="1"/>
    <xf numFmtId="0" fontId="5" fillId="0" borderId="75" xfId="0" applyFont="1" applyBorder="1"/>
    <xf numFmtId="0" fontId="27" fillId="0" borderId="23" xfId="0" applyFont="1" applyBorder="1" applyAlignment="1">
      <alignment horizontal="left" vertical="top"/>
    </xf>
    <xf numFmtId="0" fontId="70" fillId="0" borderId="23" xfId="0" applyFont="1" applyBorder="1" applyAlignment="1">
      <alignment horizontal="left" vertical="top" wrapText="1"/>
    </xf>
    <xf numFmtId="0" fontId="19" fillId="0" borderId="29" xfId="0" applyFont="1" applyBorder="1" applyAlignment="1">
      <alignment horizontal="left" wrapText="1"/>
    </xf>
    <xf numFmtId="0" fontId="56" fillId="0" borderId="24" xfId="0" applyFont="1" applyBorder="1" applyAlignment="1">
      <alignment horizontal="center"/>
    </xf>
    <xf numFmtId="0" fontId="81" fillId="0" borderId="23" xfId="0" applyFont="1" applyBorder="1" applyAlignment="1">
      <alignment horizontal="center" wrapText="1"/>
    </xf>
    <xf numFmtId="0" fontId="64" fillId="0" borderId="54" xfId="0" applyFont="1" applyBorder="1" applyAlignment="1">
      <alignment horizontal="center" wrapText="1"/>
    </xf>
    <xf numFmtId="0" fontId="56" fillId="0" borderId="40" xfId="0" applyFont="1" applyBorder="1" applyAlignment="1">
      <alignment horizontal="center" wrapText="1"/>
    </xf>
    <xf numFmtId="0" fontId="20" fillId="0" borderId="40" xfId="0" applyFont="1" applyBorder="1" applyAlignment="1">
      <alignment horizontal="center" wrapText="1"/>
    </xf>
    <xf numFmtId="0" fontId="87" fillId="0" borderId="4" xfId="0" applyFont="1" applyBorder="1" applyAlignment="1">
      <alignment vertical="top" wrapText="1"/>
    </xf>
    <xf numFmtId="0" fontId="88" fillId="0" borderId="4" xfId="0" applyFont="1" applyBorder="1" applyAlignment="1">
      <alignment vertical="top" wrapText="1"/>
    </xf>
    <xf numFmtId="0" fontId="42" fillId="0" borderId="73" xfId="0" applyFont="1" applyBorder="1" applyAlignment="1">
      <alignment horizontal="left"/>
    </xf>
    <xf numFmtId="0" fontId="19" fillId="0" borderId="43" xfId="0" applyFont="1" applyBorder="1" applyAlignment="1">
      <alignment horizontal="center" wrapText="1"/>
    </xf>
    <xf numFmtId="0" fontId="20" fillId="0" borderId="43" xfId="0" applyFont="1" applyBorder="1" applyAlignment="1">
      <alignment horizontal="center" wrapText="1"/>
    </xf>
    <xf numFmtId="0" fontId="19" fillId="0" borderId="74" xfId="0" applyFont="1" applyBorder="1" applyAlignment="1">
      <alignment horizontal="left"/>
    </xf>
    <xf numFmtId="0" fontId="4" fillId="7" borderId="1" xfId="0" applyFont="1" applyFill="1" applyBorder="1" applyAlignment="1">
      <alignment horizontal="center" vertical="center"/>
    </xf>
    <xf numFmtId="0" fontId="5" fillId="8" borderId="2" xfId="0" applyFont="1" applyFill="1" applyBorder="1"/>
    <xf numFmtId="0" fontId="5" fillId="8" borderId="3" xfId="0" applyFont="1" applyFill="1" applyBorder="1"/>
    <xf numFmtId="0" fontId="16" fillId="7" borderId="1" xfId="0" applyFont="1" applyFill="1" applyBorder="1" applyAlignment="1">
      <alignment horizontal="center"/>
    </xf>
    <xf numFmtId="0" fontId="97" fillId="9" borderId="0" xfId="0" applyFont="1" applyFill="1" applyAlignment="1">
      <alignment wrapText="1"/>
    </xf>
    <xf numFmtId="0" fontId="20" fillId="9" borderId="0" xfId="0" applyFont="1" applyFill="1" applyAlignment="1">
      <alignment wrapText="1"/>
    </xf>
    <xf numFmtId="0" fontId="96" fillId="0" borderId="12" xfId="0" applyFont="1" applyBorder="1"/>
    <xf numFmtId="0" fontId="1" fillId="0" borderId="0" xfId="0" applyFont="1"/>
    <xf numFmtId="0" fontId="98" fillId="0" borderId="12" xfId="0" applyFont="1" applyBorder="1" applyAlignment="1">
      <alignment wrapText="1"/>
    </xf>
    <xf numFmtId="0" fontId="98" fillId="0" borderId="12" xfId="0" applyFont="1" applyBorder="1" applyAlignment="1">
      <alignment horizontal="left" wrapText="1"/>
    </xf>
    <xf numFmtId="3" fontId="99" fillId="0" borderId="12" xfId="0" applyNumberFormat="1" applyFont="1" applyBorder="1" applyAlignment="1">
      <alignment vertical="center"/>
    </xf>
    <xf numFmtId="3" fontId="100" fillId="0" borderId="12" xfId="0" applyNumberFormat="1" applyFont="1" applyBorder="1" applyAlignment="1">
      <alignment vertical="center"/>
    </xf>
    <xf numFmtId="0" fontId="101" fillId="0" borderId="12" xfId="0" applyFont="1" applyBorder="1"/>
    <xf numFmtId="3" fontId="99" fillId="4" borderId="12" xfId="0" applyNumberFormat="1" applyFont="1" applyFill="1" applyBorder="1" applyAlignment="1">
      <alignment vertical="center"/>
    </xf>
    <xf numFmtId="3" fontId="96" fillId="4" borderId="12" xfId="0" applyNumberFormat="1" applyFont="1" applyFill="1" applyBorder="1"/>
    <xf numFmtId="3" fontId="98" fillId="0" borderId="12" xfId="0" applyNumberFormat="1" applyFont="1" applyBorder="1"/>
    <xf numFmtId="0" fontId="96" fillId="0" borderId="0" xfId="0" applyFont="1"/>
    <xf numFmtId="0" fontId="98" fillId="0" borderId="6" xfId="0" applyFont="1" applyBorder="1" applyAlignment="1">
      <alignment horizontal="center" vertical="top" wrapText="1"/>
    </xf>
    <xf numFmtId="0" fontId="98" fillId="0" borderId="6" xfId="0" applyFont="1" applyBorder="1" applyAlignment="1">
      <alignment vertical="top" wrapText="1"/>
    </xf>
    <xf numFmtId="0" fontId="101" fillId="0" borderId="23" xfId="0" applyFont="1" applyBorder="1" applyAlignment="1">
      <alignment horizontal="center" wrapText="1"/>
    </xf>
    <xf numFmtId="0" fontId="100" fillId="5" borderId="12" xfId="0" applyFont="1" applyFill="1" applyBorder="1" applyAlignment="1">
      <alignment vertical="center"/>
    </xf>
    <xf numFmtId="0" fontId="96" fillId="0" borderId="67" xfId="0" applyFont="1" applyBorder="1"/>
    <xf numFmtId="3" fontId="100" fillId="5" borderId="12" xfId="0" applyNumberFormat="1" applyFont="1" applyFill="1" applyBorder="1" applyAlignment="1">
      <alignment vertical="center"/>
    </xf>
    <xf numFmtId="3" fontId="102" fillId="5" borderId="12" xfId="0" applyNumberFormat="1" applyFont="1" applyFill="1" applyBorder="1" applyAlignment="1">
      <alignment vertical="center"/>
    </xf>
    <xf numFmtId="0" fontId="96" fillId="0" borderId="21" xfId="0" applyFont="1" applyBorder="1"/>
    <xf numFmtId="3" fontId="99" fillId="5" borderId="12" xfId="0" applyNumberFormat="1" applyFont="1" applyFill="1" applyBorder="1" applyAlignment="1">
      <alignment vertical="center"/>
    </xf>
    <xf numFmtId="0" fontId="96" fillId="5" borderId="12" xfId="0" applyFont="1" applyFill="1" applyBorder="1"/>
    <xf numFmtId="0" fontId="101" fillId="0" borderId="23" xfId="0" applyFont="1" applyBorder="1" applyAlignment="1">
      <alignment horizontal="center"/>
    </xf>
    <xf numFmtId="3" fontId="103" fillId="0" borderId="12" xfId="0" applyNumberFormat="1" applyFont="1" applyBorder="1"/>
    <xf numFmtId="0" fontId="104" fillId="0" borderId="18" xfId="0" applyFont="1" applyBorder="1"/>
    <xf numFmtId="0" fontId="98" fillId="0" borderId="0" xfId="0" applyFont="1"/>
    <xf numFmtId="0" fontId="105" fillId="0" borderId="0" xfId="0" applyFont="1" applyAlignment="1">
      <alignment horizontal="left" vertical="top" wrapText="1"/>
    </xf>
    <xf numFmtId="0" fontId="98" fillId="0" borderId="7" xfId="0" applyFont="1" applyBorder="1" applyAlignment="1">
      <alignment wrapText="1"/>
    </xf>
    <xf numFmtId="0" fontId="98" fillId="0" borderId="8" xfId="0" applyFont="1" applyBorder="1" applyAlignment="1">
      <alignment horizontal="left" wrapText="1"/>
    </xf>
    <xf numFmtId="3" fontId="99" fillId="0" borderId="4" xfId="0" applyNumberFormat="1" applyFont="1" applyBorder="1" applyAlignment="1">
      <alignment vertical="center"/>
    </xf>
    <xf numFmtId="0" fontId="105" fillId="0" borderId="13" xfId="0" applyFont="1" applyBorder="1" applyAlignment="1">
      <alignment horizontal="left" vertical="top" wrapText="1"/>
    </xf>
    <xf numFmtId="3" fontId="100" fillId="0" borderId="4" xfId="0" applyNumberFormat="1" applyFont="1" applyBorder="1" applyAlignment="1">
      <alignment vertical="center"/>
    </xf>
    <xf numFmtId="0" fontId="101" fillId="6" borderId="16" xfId="0" applyFont="1" applyFill="1" applyBorder="1"/>
    <xf numFmtId="0" fontId="101" fillId="0" borderId="4" xfId="0" applyFont="1" applyBorder="1"/>
    <xf numFmtId="3" fontId="99" fillId="5" borderId="16" xfId="0" applyNumberFormat="1" applyFont="1" applyFill="1" applyBorder="1" applyAlignment="1">
      <alignment vertical="center"/>
    </xf>
    <xf numFmtId="0" fontId="98" fillId="0" borderId="13" xfId="0" applyFont="1" applyBorder="1"/>
    <xf numFmtId="3" fontId="96" fillId="5" borderId="16" xfId="0" applyNumberFormat="1" applyFont="1" applyFill="1" applyBorder="1"/>
    <xf numFmtId="3" fontId="98" fillId="0" borderId="36" xfId="0" applyNumberFormat="1" applyFont="1" applyBorder="1"/>
    <xf numFmtId="0" fontId="98" fillId="0" borderId="25" xfId="0" applyFont="1" applyBorder="1"/>
    <xf numFmtId="0" fontId="96" fillId="0" borderId="0" xfId="0" applyFont="1" applyAlignment="1">
      <alignment wrapText="1"/>
    </xf>
    <xf numFmtId="0" fontId="101" fillId="0" borderId="0" xfId="0" applyFont="1"/>
    <xf numFmtId="0" fontId="98" fillId="0" borderId="6" xfId="0" applyFont="1" applyBorder="1" applyAlignment="1">
      <alignment horizontal="center" wrapText="1"/>
    </xf>
    <xf numFmtId="0" fontId="98" fillId="0" borderId="7" xfId="0" applyFont="1" applyBorder="1" applyAlignment="1">
      <alignment vertical="top" wrapText="1"/>
    </xf>
    <xf numFmtId="0" fontId="99" fillId="0" borderId="12" xfId="0" applyFont="1" applyBorder="1" applyAlignment="1">
      <alignment horizontal="left" vertical="center" wrapText="1" readingOrder="1"/>
    </xf>
    <xf numFmtId="0" fontId="96" fillId="0" borderId="24" xfId="0" applyFont="1" applyBorder="1" applyAlignment="1">
      <alignment horizontal="center" wrapText="1"/>
    </xf>
    <xf numFmtId="0" fontId="102" fillId="5" borderId="12" xfId="0" applyFont="1" applyFill="1" applyBorder="1" applyAlignment="1">
      <alignment horizontal="left" vertical="center" wrapText="1" readingOrder="1"/>
    </xf>
    <xf numFmtId="0" fontId="96" fillId="0" borderId="69" xfId="0" applyFont="1" applyBorder="1"/>
    <xf numFmtId="0" fontId="96" fillId="0" borderId="22" xfId="0" applyFont="1" applyBorder="1"/>
    <xf numFmtId="0" fontId="96" fillId="0" borderId="40" xfId="0" applyFont="1" applyBorder="1" applyAlignment="1">
      <alignment horizontal="center" wrapText="1"/>
    </xf>
    <xf numFmtId="0" fontId="96" fillId="0" borderId="66" xfId="0" applyFont="1" applyBorder="1"/>
    <xf numFmtId="0" fontId="100" fillId="5" borderId="12" xfId="0" applyFont="1" applyFill="1" applyBorder="1" applyAlignment="1">
      <alignment horizontal="left" vertical="center" wrapText="1" readingOrder="1"/>
    </xf>
    <xf numFmtId="0" fontId="96" fillId="0" borderId="33" xfId="0" applyFont="1" applyBorder="1"/>
    <xf numFmtId="0" fontId="100" fillId="5" borderId="12" xfId="0" applyFont="1" applyFill="1" applyBorder="1" applyAlignment="1">
      <alignment horizontal="left" vertical="center"/>
    </xf>
    <xf numFmtId="0" fontId="99" fillId="5" borderId="12" xfId="0" applyFont="1" applyFill="1" applyBorder="1" applyAlignment="1">
      <alignment horizontal="left" vertical="center" wrapText="1" readingOrder="1"/>
    </xf>
    <xf numFmtId="0" fontId="100" fillId="5" borderId="12" xfId="0" applyFont="1" applyFill="1" applyBorder="1" applyAlignment="1">
      <alignment horizontal="left" vertical="center" readingOrder="1"/>
    </xf>
    <xf numFmtId="0" fontId="99" fillId="0" borderId="12" xfId="0" applyFont="1" applyBorder="1" applyAlignment="1">
      <alignment horizontal="left" vertical="center" wrapText="1"/>
    </xf>
    <xf numFmtId="0" fontId="96" fillId="0" borderId="24" xfId="0" applyFont="1" applyBorder="1" applyAlignment="1">
      <alignment horizontal="center"/>
    </xf>
    <xf numFmtId="0" fontId="98" fillId="0" borderId="12" xfId="0" applyFont="1" applyBorder="1" applyAlignment="1">
      <alignment horizontal="right" vertical="center"/>
    </xf>
    <xf numFmtId="3" fontId="103" fillId="0" borderId="4" xfId="0" applyNumberFormat="1" applyFont="1" applyBorder="1"/>
    <xf numFmtId="0" fontId="104" fillId="0" borderId="12" xfId="0" applyFont="1" applyBorder="1"/>
    <xf numFmtId="0" fontId="104" fillId="0" borderId="4" xfId="0" applyFont="1" applyBorder="1"/>
    <xf numFmtId="0" fontId="104" fillId="0" borderId="36" xfId="0" applyFont="1" applyBorder="1"/>
    <xf numFmtId="0" fontId="0" fillId="0" borderId="0" xfId="0" applyAlignment="1">
      <alignment wrapText="1"/>
    </xf>
    <xf numFmtId="0" fontId="46" fillId="0" borderId="12" xfId="0" applyFont="1" applyBorder="1" applyAlignment="1">
      <alignment wrapText="1"/>
    </xf>
    <xf numFmtId="0" fontId="5" fillId="0" borderId="67" xfId="0" applyFont="1" applyBorder="1" applyAlignment="1">
      <alignment wrapText="1"/>
    </xf>
    <xf numFmtId="0" fontId="5" fillId="0" borderId="21" xfId="0" applyFont="1" applyBorder="1" applyAlignment="1">
      <alignment wrapText="1"/>
    </xf>
    <xf numFmtId="3" fontId="48" fillId="0" borderId="12" xfId="0" applyNumberFormat="1" applyFont="1" applyBorder="1" applyAlignment="1">
      <alignment wrapText="1"/>
    </xf>
    <xf numFmtId="0" fontId="50" fillId="0" borderId="18" xfId="0" applyFont="1" applyBorder="1" applyAlignment="1">
      <alignment wrapText="1"/>
    </xf>
    <xf numFmtId="0" fontId="19" fillId="0" borderId="25" xfId="0" applyFont="1" applyBorder="1" applyAlignment="1">
      <alignment wrapText="1"/>
    </xf>
    <xf numFmtId="0" fontId="37" fillId="0" borderId="0" xfId="0" applyFont="1" applyAlignment="1">
      <alignment wrapText="1"/>
    </xf>
    <xf numFmtId="0" fontId="5" fillId="0" borderId="69" xfId="0" applyFont="1" applyBorder="1" applyAlignment="1">
      <alignment wrapText="1"/>
    </xf>
    <xf numFmtId="0" fontId="5" fillId="0" borderId="22" xfId="0" applyFont="1" applyBorder="1" applyAlignment="1">
      <alignment wrapText="1"/>
    </xf>
    <xf numFmtId="3" fontId="48" fillId="0" borderId="4" xfId="0" applyNumberFormat="1" applyFont="1" applyBorder="1" applyAlignment="1">
      <alignment wrapText="1"/>
    </xf>
    <xf numFmtId="0" fontId="50" fillId="0" borderId="4" xfId="0" applyFont="1" applyBorder="1" applyAlignment="1">
      <alignment wrapText="1"/>
    </xf>
    <xf numFmtId="0" fontId="50" fillId="0" borderId="36" xfId="0" applyFont="1" applyBorder="1" applyAlignment="1">
      <alignment wrapText="1"/>
    </xf>
    <xf numFmtId="0" fontId="98" fillId="0" borderId="0" xfId="0" applyFont="1" applyAlignment="1">
      <alignment wrapText="1"/>
    </xf>
    <xf numFmtId="0" fontId="1" fillId="0" borderId="0" xfId="0" applyFont="1" applyAlignment="1">
      <alignment wrapText="1"/>
    </xf>
    <xf numFmtId="0" fontId="96" fillId="0" borderId="12" xfId="0" applyFont="1" applyBorder="1" applyAlignment="1">
      <alignment wrapText="1"/>
    </xf>
    <xf numFmtId="0" fontId="101" fillId="0" borderId="12" xfId="0" applyFont="1" applyBorder="1" applyAlignment="1">
      <alignment wrapText="1"/>
    </xf>
    <xf numFmtId="0" fontId="96" fillId="0" borderId="67" xfId="0" applyFont="1" applyBorder="1" applyAlignment="1">
      <alignment wrapText="1"/>
    </xf>
    <xf numFmtId="0" fontId="96" fillId="0" borderId="21" xfId="0" applyFont="1" applyBorder="1" applyAlignment="1">
      <alignment wrapText="1"/>
    </xf>
    <xf numFmtId="3" fontId="103" fillId="0" borderId="12" xfId="0" applyNumberFormat="1" applyFont="1" applyBorder="1" applyAlignment="1">
      <alignment wrapText="1"/>
    </xf>
    <xf numFmtId="0" fontId="104" fillId="0" borderId="18" xfId="0" applyFont="1" applyBorder="1" applyAlignment="1">
      <alignment wrapText="1"/>
    </xf>
    <xf numFmtId="0" fontId="98" fillId="0" borderId="13" xfId="0" applyFont="1" applyBorder="1" applyAlignment="1">
      <alignment wrapText="1"/>
    </xf>
    <xf numFmtId="0" fontId="98" fillId="0" borderId="25" xfId="0" applyFont="1" applyBorder="1" applyAlignment="1">
      <alignment wrapText="1"/>
    </xf>
    <xf numFmtId="0" fontId="101" fillId="0" borderId="0" xfId="0" applyFont="1" applyAlignment="1">
      <alignment wrapText="1"/>
    </xf>
    <xf numFmtId="0" fontId="96" fillId="0" borderId="69" xfId="0" applyFont="1" applyBorder="1" applyAlignment="1">
      <alignment wrapText="1"/>
    </xf>
    <xf numFmtId="0" fontId="96" fillId="0" borderId="22" xfId="0" applyFont="1" applyBorder="1" applyAlignment="1">
      <alignment wrapText="1"/>
    </xf>
    <xf numFmtId="3" fontId="103" fillId="0" borderId="4" xfId="0" applyNumberFormat="1" applyFont="1" applyBorder="1" applyAlignment="1">
      <alignment wrapText="1"/>
    </xf>
    <xf numFmtId="0" fontId="104" fillId="0" borderId="4" xfId="0" applyFont="1" applyBorder="1" applyAlignment="1">
      <alignment wrapText="1"/>
    </xf>
    <xf numFmtId="0" fontId="104" fillId="0" borderId="36" xfId="0" applyFont="1" applyBorder="1" applyAlignment="1">
      <alignment wrapText="1"/>
    </xf>
    <xf numFmtId="0" fontId="19" fillId="7" borderId="29" xfId="0" applyFont="1" applyFill="1" applyBorder="1" applyAlignment="1">
      <alignment horizontal="center" wrapText="1"/>
    </xf>
    <xf numFmtId="0" fontId="5" fillId="8" borderId="30" xfId="0" applyFont="1" applyFill="1" applyBorder="1"/>
    <xf numFmtId="0" fontId="5" fillId="8" borderId="31" xfId="0" applyFont="1" applyFill="1" applyBorder="1"/>
    <xf numFmtId="0" fontId="0" fillId="8" borderId="0" xfId="0" applyFill="1"/>
    <xf numFmtId="0" fontId="62" fillId="8" borderId="36" xfId="0" applyFont="1" applyFill="1" applyBorder="1" applyAlignment="1">
      <alignment horizontal="center"/>
    </xf>
    <xf numFmtId="0" fontId="5" fillId="8" borderId="70" xfId="0" applyFont="1" applyFill="1" applyBorder="1"/>
    <xf numFmtId="0" fontId="5" fillId="8" borderId="38" xfId="0" applyFont="1" applyFill="1" applyBorder="1"/>
    <xf numFmtId="0" fontId="19" fillId="7" borderId="5" xfId="0" applyFont="1" applyFill="1" applyBorder="1" applyAlignment="1">
      <alignment horizontal="center" vertical="top" wrapText="1"/>
    </xf>
    <xf numFmtId="0" fontId="19" fillId="7" borderId="6" xfId="0" applyFont="1" applyFill="1" applyBorder="1" applyAlignment="1">
      <alignment vertical="top"/>
    </xf>
    <xf numFmtId="0" fontId="98" fillId="7" borderId="6" xfId="0" applyFont="1" applyFill="1" applyBorder="1" applyAlignment="1">
      <alignment horizontal="center" vertical="top" wrapText="1"/>
    </xf>
    <xf numFmtId="0" fontId="98" fillId="7" borderId="6" xfId="0" applyFont="1" applyFill="1" applyBorder="1" applyAlignment="1">
      <alignment vertical="top" wrapText="1"/>
    </xf>
    <xf numFmtId="0" fontId="19" fillId="8" borderId="8" xfId="0" applyFont="1" applyFill="1" applyBorder="1" applyAlignment="1">
      <alignment vertical="top" wrapText="1"/>
    </xf>
    <xf numFmtId="0" fontId="106" fillId="0" borderId="0" xfId="0" applyFont="1"/>
    <xf numFmtId="0" fontId="99" fillId="0" borderId="6" xfId="0" applyFont="1" applyBorder="1" applyAlignment="1">
      <alignment vertical="top" wrapText="1"/>
    </xf>
    <xf numFmtId="0" fontId="102" fillId="0" borderId="23" xfId="0" applyFont="1" applyBorder="1" applyAlignment="1">
      <alignment horizontal="center" wrapText="1"/>
    </xf>
    <xf numFmtId="0" fontId="107" fillId="0" borderId="67" xfId="0" applyFont="1" applyBorder="1"/>
    <xf numFmtId="0" fontId="107" fillId="0" borderId="21" xfId="0" applyFont="1" applyBorder="1"/>
    <xf numFmtId="0" fontId="100" fillId="0" borderId="12" xfId="0" applyFont="1" applyBorder="1"/>
    <xf numFmtId="0" fontId="109" fillId="0" borderId="12" xfId="0" applyFont="1" applyBorder="1"/>
    <xf numFmtId="0" fontId="108" fillId="0" borderId="24" xfId="0" applyFont="1" applyBorder="1" applyAlignment="1">
      <alignment horizontal="center" wrapText="1"/>
    </xf>
    <xf numFmtId="0" fontId="107" fillId="0" borderId="69" xfId="0" applyFont="1" applyBorder="1"/>
    <xf numFmtId="0" fontId="107" fillId="0" borderId="22" xfId="0" applyFont="1" applyBorder="1"/>
    <xf numFmtId="0" fontId="96" fillId="0" borderId="24" xfId="0" applyFont="1" applyBorder="1" applyAlignment="1">
      <alignment horizontal="left" wrapText="1"/>
    </xf>
    <xf numFmtId="0" fontId="56" fillId="9" borderId="0" xfId="0" applyFont="1" applyFill="1"/>
    <xf numFmtId="0" fontId="96" fillId="5" borderId="12" xfId="0" applyFont="1" applyFill="1" applyBorder="1" applyAlignment="1">
      <alignment horizontal="right" vertical="center" wrapText="1" readingOrder="1"/>
    </xf>
    <xf numFmtId="0" fontId="56" fillId="0" borderId="4" xfId="0" applyFont="1" applyBorder="1" applyAlignment="1">
      <alignment horizontal="center" wrapText="1"/>
    </xf>
    <xf numFmtId="0" fontId="40" fillId="0" borderId="12" xfId="0" applyFont="1" applyBorder="1" applyAlignment="1">
      <alignment horizontal="left" wrapText="1"/>
    </xf>
    <xf numFmtId="0" fontId="45" fillId="0" borderId="12" xfId="0" applyFont="1" applyBorder="1" applyAlignment="1">
      <alignment wrapText="1"/>
    </xf>
    <xf numFmtId="0" fontId="40" fillId="0" borderId="13" xfId="0" applyFont="1" applyBorder="1" applyAlignment="1">
      <alignment horizontal="left" wrapText="1"/>
    </xf>
    <xf numFmtId="0" fontId="45" fillId="0" borderId="13" xfId="0" applyFont="1" applyBorder="1" applyAlignment="1">
      <alignment wrapText="1"/>
    </xf>
    <xf numFmtId="0" fontId="56" fillId="0" borderId="23" xfId="0" applyFont="1" applyBorder="1" applyAlignment="1">
      <alignment horizontal="center" wrapText="1"/>
    </xf>
    <xf numFmtId="0" fontId="38" fillId="0" borderId="23" xfId="0" applyFont="1" applyBorder="1" applyAlignment="1">
      <alignment horizontal="center" wrapText="1"/>
    </xf>
  </cellXfs>
  <cellStyles count="1">
    <cellStyle name="Normaallaad"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10.xml.rels><?xml version="1.0" encoding="UTF-8" standalone="yes"?>
<Relationships xmlns="http://schemas.openxmlformats.org/package/2006/relationships"><Relationship Id="rId1" Type="http://customschemas.google.com/relationships/workbookmetadata" Target="commentsmeta9"/></Relationships>
</file>

<file path=xl/_rels/comments11.xml.rels><?xml version="1.0" encoding="UTF-8" standalone="yes"?>
<Relationships xmlns="http://schemas.openxmlformats.org/package/2006/relationships"><Relationship Id="rId1" Type="http://customschemas.google.com/relationships/workbookmetadata" Target="commentsmeta10"/></Relationships>
</file>

<file path=xl/_rels/comments12.xml.rels><?xml version="1.0" encoding="UTF-8" standalone="yes"?>
<Relationships xmlns="http://schemas.openxmlformats.org/package/2006/relationships"><Relationship Id="rId1" Type="http://customschemas.google.com/relationships/workbookmetadata" Target="commentsmeta11"/></Relationships>
</file>

<file path=xl/_rels/comments13.xml.rels><?xml version="1.0" encoding="UTF-8" standalone="yes"?>
<Relationships xmlns="http://schemas.openxmlformats.org/package/2006/relationships"><Relationship Id="rId1" Type="http://customschemas.google.com/relationships/workbookmetadata" Target="commentsmeta12"/></Relationships>
</file>

<file path=xl/_rels/comments14.xml.rels><?xml version="1.0" encoding="UTF-8" standalone="yes"?>
<Relationships xmlns="http://schemas.openxmlformats.org/package/2006/relationships"><Relationship Id="rId1" Type="http://customschemas.google.com/relationships/workbookmetadata" Target="commentsmeta13"/></Relationships>
</file>

<file path=xl/_rels/comments15.xml.rels><?xml version="1.0" encoding="UTF-8" standalone="yes"?>
<Relationships xmlns="http://schemas.openxmlformats.org/package/2006/relationships"><Relationship Id="rId1" Type="http://customschemas.google.com/relationships/workbookmetadata" Target="commentsmeta14"/></Relationships>
</file>

<file path=xl/_rels/comments16.xml.rels><?xml version="1.0" encoding="UTF-8" standalone="yes"?>
<Relationships xmlns="http://schemas.openxmlformats.org/package/2006/relationships"><Relationship Id="rId1" Type="http://customschemas.google.com/relationships/workbookmetadata" Target="commentsmeta15"/></Relationships>
</file>

<file path=xl/_rels/comments17.xml.rels><?xml version="1.0" encoding="UTF-8" standalone="yes"?>
<Relationships xmlns="http://schemas.openxmlformats.org/package/2006/relationships"><Relationship Id="rId1" Type="http://customschemas.google.com/relationships/workbookmetadata" Target="commentsmeta16"/></Relationships>
</file>

<file path=xl/_rels/comments18.xml.rels><?xml version="1.0" encoding="UTF-8" standalone="yes"?>
<Relationships xmlns="http://schemas.openxmlformats.org/package/2006/relationships"><Relationship Id="rId1" Type="http://customschemas.google.com/relationships/workbookmetadata" Target="commentsmeta17"/></Relationships>
</file>

<file path=xl/_rels/comments19.xml.rels><?xml version="1.0" encoding="UTF-8" standalone="yes"?>
<Relationships xmlns="http://schemas.openxmlformats.org/package/2006/relationships"><Relationship Id="rId1" Type="http://customschemas.google.com/relationships/workbookmetadata" Target="commentsmeta18"/></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comments7.xml.rels><?xml version="1.0" encoding="UTF-8" standalone="yes"?>
<Relationships xmlns="http://schemas.openxmlformats.org/package/2006/relationships"><Relationship Id="rId1" Type="http://customschemas.google.com/relationships/workbookmetadata" Target="commentsmeta6"/></Relationships>
</file>

<file path=xl/_rels/comments8.xml.rels><?xml version="1.0" encoding="UTF-8" standalone="yes"?>
<Relationships xmlns="http://schemas.openxmlformats.org/package/2006/relationships"><Relationship Id="rId1" Type="http://customschemas.google.com/relationships/workbookmetadata" Target="commentsmeta7"/></Relationships>
</file>

<file path=xl/_rels/comments9.xml.rels><?xml version="1.0" encoding="UTF-8" standalone="yes"?>
<Relationships xmlns="http://schemas.openxmlformats.org/package/2006/relationships"><Relationship Id="rId1" Type="http://customschemas.google.com/relationships/workbookmetadata" Target="commentsmeta8"/></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customschemas.google.com/relationships/workbookmetadata" Target="metadata"/><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cbatista\AppData\Local\Temp\MAK%202024%20Tegevuskava_vol5,%202024.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_MAK"/>
      <sheetName val="2024-2029"/>
      <sheetName val="Tegevuskava_2024_koond"/>
      <sheetName val="Harju_2024"/>
      <sheetName val="Hiiu_2024"/>
      <sheetName val="Ida-Viru_2024"/>
      <sheetName val="Jõgeva_2024"/>
      <sheetName val="Järva_2024"/>
      <sheetName val="Lääne_2024"/>
      <sheetName val="Lääne-Viru_2024"/>
      <sheetName val="Põlva_2024"/>
      <sheetName val="Pärnu_2024"/>
      <sheetName val="Rapla_2024"/>
      <sheetName val="Saare_2024"/>
      <sheetName val="Tartu_2024"/>
      <sheetName val="Valga_2024"/>
      <sheetName val="Viljandi_2024"/>
      <sheetName val="Võru_2024"/>
      <sheetName val="MTÜ_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54"/>
  <sheetViews>
    <sheetView workbookViewId="0">
      <pane xSplit="1" ySplit="1" topLeftCell="BK14" activePane="bottomRight" state="frozen"/>
      <selection pane="topRight" activeCell="B1" sqref="B1"/>
      <selection pane="bottomLeft" activeCell="A2" sqref="A2"/>
      <selection pane="bottomRight" activeCell="BR15" sqref="BR15"/>
    </sheetView>
  </sheetViews>
  <sheetFormatPr defaultColWidth="14.453125" defaultRowHeight="15" customHeight="1" x14ac:dyDescent="0.35"/>
  <cols>
    <col min="1" max="1" width="35" customWidth="1"/>
    <col min="2" max="98" width="12.7265625" customWidth="1"/>
    <col min="99" max="116" width="8.81640625" customWidth="1"/>
  </cols>
  <sheetData>
    <row r="1" spans="1:99" ht="24.75" customHeight="1" x14ac:dyDescent="0.35">
      <c r="A1" s="1" t="s">
        <v>0</v>
      </c>
      <c r="B1" s="2"/>
      <c r="C1" s="2"/>
      <c r="D1" s="2"/>
      <c r="E1" s="726"/>
      <c r="F1" s="727"/>
      <c r="G1" s="727"/>
      <c r="H1" s="728"/>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3"/>
    </row>
    <row r="2" spans="1:99" ht="12" customHeight="1" x14ac:dyDescent="0.3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3"/>
    </row>
    <row r="3" spans="1:99" ht="12" customHeight="1" x14ac:dyDescent="0.35">
      <c r="A3" s="1" t="s">
        <v>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4"/>
      <c r="CK3" s="2"/>
      <c r="CL3" s="2"/>
      <c r="CM3" s="2"/>
      <c r="CN3" s="2"/>
      <c r="CO3" s="2"/>
      <c r="CP3" s="2"/>
      <c r="CQ3" s="2"/>
      <c r="CR3" s="2"/>
      <c r="CS3" s="2"/>
      <c r="CT3" s="2"/>
      <c r="CU3" s="3"/>
    </row>
    <row r="4" spans="1:99" ht="12" customHeight="1" x14ac:dyDescent="0.35">
      <c r="A4" s="5" t="s">
        <v>2</v>
      </c>
      <c r="B4" s="6" t="s">
        <v>3</v>
      </c>
      <c r="C4" s="7" t="s">
        <v>3</v>
      </c>
      <c r="D4" s="7" t="s">
        <v>3</v>
      </c>
      <c r="E4" s="7" t="s">
        <v>3</v>
      </c>
      <c r="F4" s="7" t="s">
        <v>3</v>
      </c>
      <c r="G4" s="8" t="s">
        <v>3</v>
      </c>
      <c r="H4" s="6" t="s">
        <v>4</v>
      </c>
      <c r="I4" s="7" t="s">
        <v>4</v>
      </c>
      <c r="J4" s="7" t="s">
        <v>4</v>
      </c>
      <c r="K4" s="7" t="s">
        <v>4</v>
      </c>
      <c r="L4" s="7" t="s">
        <v>4</v>
      </c>
      <c r="M4" s="9" t="s">
        <v>4</v>
      </c>
      <c r="N4" s="10" t="s">
        <v>5</v>
      </c>
      <c r="O4" s="7" t="s">
        <v>5</v>
      </c>
      <c r="P4" s="7" t="s">
        <v>5</v>
      </c>
      <c r="Q4" s="7" t="s">
        <v>5</v>
      </c>
      <c r="R4" s="7" t="s">
        <v>5</v>
      </c>
      <c r="S4" s="9" t="s">
        <v>5</v>
      </c>
      <c r="T4" s="6" t="s">
        <v>6</v>
      </c>
      <c r="U4" s="7" t="s">
        <v>6</v>
      </c>
      <c r="V4" s="7" t="s">
        <v>6</v>
      </c>
      <c r="W4" s="7" t="s">
        <v>6</v>
      </c>
      <c r="X4" s="7" t="s">
        <v>6</v>
      </c>
      <c r="Y4" s="9" t="s">
        <v>6</v>
      </c>
      <c r="Z4" s="6" t="s">
        <v>7</v>
      </c>
      <c r="AA4" s="7" t="s">
        <v>7</v>
      </c>
      <c r="AB4" s="7" t="s">
        <v>7</v>
      </c>
      <c r="AC4" s="7" t="s">
        <v>7</v>
      </c>
      <c r="AD4" s="7" t="s">
        <v>7</v>
      </c>
      <c r="AE4" s="9" t="s">
        <v>7</v>
      </c>
      <c r="AF4" s="6" t="s">
        <v>8</v>
      </c>
      <c r="AG4" s="7" t="s">
        <v>8</v>
      </c>
      <c r="AH4" s="7" t="s">
        <v>8</v>
      </c>
      <c r="AI4" s="7" t="s">
        <v>8</v>
      </c>
      <c r="AJ4" s="7" t="s">
        <v>8</v>
      </c>
      <c r="AK4" s="9" t="s">
        <v>8</v>
      </c>
      <c r="AL4" s="6" t="s">
        <v>9</v>
      </c>
      <c r="AM4" s="7" t="s">
        <v>9</v>
      </c>
      <c r="AN4" s="7" t="s">
        <v>9</v>
      </c>
      <c r="AO4" s="7" t="s">
        <v>9</v>
      </c>
      <c r="AP4" s="7" t="s">
        <v>9</v>
      </c>
      <c r="AQ4" s="9" t="s">
        <v>9</v>
      </c>
      <c r="AR4" s="6" t="s">
        <v>10</v>
      </c>
      <c r="AS4" s="7" t="s">
        <v>10</v>
      </c>
      <c r="AT4" s="7" t="s">
        <v>10</v>
      </c>
      <c r="AU4" s="7" t="s">
        <v>10</v>
      </c>
      <c r="AV4" s="7" t="s">
        <v>10</v>
      </c>
      <c r="AW4" s="9" t="s">
        <v>10</v>
      </c>
      <c r="AX4" s="6" t="s">
        <v>11</v>
      </c>
      <c r="AY4" s="7" t="s">
        <v>11</v>
      </c>
      <c r="AZ4" s="7" t="s">
        <v>11</v>
      </c>
      <c r="BA4" s="7" t="s">
        <v>11</v>
      </c>
      <c r="BB4" s="7" t="s">
        <v>11</v>
      </c>
      <c r="BC4" s="9" t="s">
        <v>11</v>
      </c>
      <c r="BD4" s="6" t="s">
        <v>12</v>
      </c>
      <c r="BE4" s="7" t="s">
        <v>12</v>
      </c>
      <c r="BF4" s="7" t="s">
        <v>12</v>
      </c>
      <c r="BG4" s="7" t="s">
        <v>12</v>
      </c>
      <c r="BH4" s="7" t="s">
        <v>12</v>
      </c>
      <c r="BI4" s="9" t="s">
        <v>12</v>
      </c>
      <c r="BJ4" s="6" t="s">
        <v>13</v>
      </c>
      <c r="BK4" s="7" t="s">
        <v>13</v>
      </c>
      <c r="BL4" s="7" t="s">
        <v>13</v>
      </c>
      <c r="BM4" s="7" t="s">
        <v>13</v>
      </c>
      <c r="BN4" s="7" t="s">
        <v>13</v>
      </c>
      <c r="BO4" s="9" t="s">
        <v>13</v>
      </c>
      <c r="BP4" s="6" t="s">
        <v>14</v>
      </c>
      <c r="BQ4" s="7" t="s">
        <v>14</v>
      </c>
      <c r="BR4" s="7" t="s">
        <v>14</v>
      </c>
      <c r="BS4" s="7" t="s">
        <v>14</v>
      </c>
      <c r="BT4" s="7" t="s">
        <v>14</v>
      </c>
      <c r="BU4" s="9" t="s">
        <v>14</v>
      </c>
      <c r="BV4" s="6" t="s">
        <v>15</v>
      </c>
      <c r="BW4" s="7" t="s">
        <v>15</v>
      </c>
      <c r="BX4" s="7" t="s">
        <v>15</v>
      </c>
      <c r="BY4" s="7" t="s">
        <v>15</v>
      </c>
      <c r="BZ4" s="7" t="s">
        <v>15</v>
      </c>
      <c r="CA4" s="9" t="s">
        <v>15</v>
      </c>
      <c r="CB4" s="6" t="s">
        <v>16</v>
      </c>
      <c r="CC4" s="7" t="s">
        <v>16</v>
      </c>
      <c r="CD4" s="7" t="s">
        <v>16</v>
      </c>
      <c r="CE4" s="7" t="s">
        <v>16</v>
      </c>
      <c r="CF4" s="7" t="s">
        <v>16</v>
      </c>
      <c r="CG4" s="9" t="s">
        <v>16</v>
      </c>
      <c r="CH4" s="6" t="s">
        <v>17</v>
      </c>
      <c r="CI4" s="7" t="s">
        <v>17</v>
      </c>
      <c r="CJ4" s="7" t="s">
        <v>17</v>
      </c>
      <c r="CK4" s="7" t="s">
        <v>17</v>
      </c>
      <c r="CL4" s="7" t="s">
        <v>17</v>
      </c>
      <c r="CM4" s="9" t="s">
        <v>17</v>
      </c>
      <c r="CN4" s="6" t="s">
        <v>18</v>
      </c>
      <c r="CO4" s="7" t="s">
        <v>18</v>
      </c>
      <c r="CP4" s="7" t="s">
        <v>18</v>
      </c>
      <c r="CQ4" s="7" t="s">
        <v>18</v>
      </c>
      <c r="CR4" s="7" t="s">
        <v>18</v>
      </c>
      <c r="CS4" s="9" t="s">
        <v>18</v>
      </c>
      <c r="CT4" s="11"/>
      <c r="CU4" s="12"/>
    </row>
    <row r="5" spans="1:99" ht="12" customHeight="1" x14ac:dyDescent="0.35">
      <c r="A5" s="13" t="s">
        <v>19</v>
      </c>
      <c r="B5" s="14">
        <v>2024</v>
      </c>
      <c r="C5" s="15">
        <v>2025</v>
      </c>
      <c r="D5" s="15">
        <v>2026</v>
      </c>
      <c r="E5" s="15">
        <v>2027</v>
      </c>
      <c r="F5" s="15">
        <v>2028</v>
      </c>
      <c r="G5" s="16">
        <v>2029</v>
      </c>
      <c r="H5" s="14">
        <v>2024</v>
      </c>
      <c r="I5" s="15">
        <v>2025</v>
      </c>
      <c r="J5" s="15">
        <v>2026</v>
      </c>
      <c r="K5" s="15">
        <v>2027</v>
      </c>
      <c r="L5" s="15">
        <v>2028</v>
      </c>
      <c r="M5" s="17">
        <v>2029</v>
      </c>
      <c r="N5" s="18">
        <v>2024</v>
      </c>
      <c r="O5" s="15">
        <v>2025</v>
      </c>
      <c r="P5" s="15">
        <v>2026</v>
      </c>
      <c r="Q5" s="15">
        <v>2027</v>
      </c>
      <c r="R5" s="15">
        <v>2028</v>
      </c>
      <c r="S5" s="17">
        <v>2029</v>
      </c>
      <c r="T5" s="14">
        <v>2024</v>
      </c>
      <c r="U5" s="15">
        <v>2025</v>
      </c>
      <c r="V5" s="15">
        <v>2026</v>
      </c>
      <c r="W5" s="15">
        <v>2027</v>
      </c>
      <c r="X5" s="15">
        <v>2028</v>
      </c>
      <c r="Y5" s="17">
        <v>2029</v>
      </c>
      <c r="Z5" s="14">
        <v>2024</v>
      </c>
      <c r="AA5" s="15">
        <v>2025</v>
      </c>
      <c r="AB5" s="15">
        <v>2026</v>
      </c>
      <c r="AC5" s="15">
        <v>2027</v>
      </c>
      <c r="AD5" s="15">
        <v>2028</v>
      </c>
      <c r="AE5" s="17">
        <v>2029</v>
      </c>
      <c r="AF5" s="14">
        <v>2024</v>
      </c>
      <c r="AG5" s="15">
        <v>2025</v>
      </c>
      <c r="AH5" s="15">
        <v>2026</v>
      </c>
      <c r="AI5" s="15">
        <v>2027</v>
      </c>
      <c r="AJ5" s="15">
        <v>2028</v>
      </c>
      <c r="AK5" s="17">
        <v>2029</v>
      </c>
      <c r="AL5" s="14">
        <v>2024</v>
      </c>
      <c r="AM5" s="15">
        <v>2025</v>
      </c>
      <c r="AN5" s="15">
        <v>2026</v>
      </c>
      <c r="AO5" s="15">
        <v>2027</v>
      </c>
      <c r="AP5" s="15">
        <v>2028</v>
      </c>
      <c r="AQ5" s="17">
        <v>2029</v>
      </c>
      <c r="AR5" s="14">
        <v>2024</v>
      </c>
      <c r="AS5" s="15">
        <v>2025</v>
      </c>
      <c r="AT5" s="15">
        <v>2026</v>
      </c>
      <c r="AU5" s="15">
        <v>2027</v>
      </c>
      <c r="AV5" s="15">
        <v>2028</v>
      </c>
      <c r="AW5" s="17">
        <v>2029</v>
      </c>
      <c r="AX5" s="14">
        <v>2024</v>
      </c>
      <c r="AY5" s="15">
        <v>2025</v>
      </c>
      <c r="AZ5" s="15">
        <v>2026</v>
      </c>
      <c r="BA5" s="15">
        <v>2027</v>
      </c>
      <c r="BB5" s="15">
        <v>2028</v>
      </c>
      <c r="BC5" s="17">
        <v>2029</v>
      </c>
      <c r="BD5" s="14">
        <v>2024</v>
      </c>
      <c r="BE5" s="15">
        <v>2025</v>
      </c>
      <c r="BF5" s="15">
        <v>2026</v>
      </c>
      <c r="BG5" s="15">
        <v>2027</v>
      </c>
      <c r="BH5" s="15">
        <v>2028</v>
      </c>
      <c r="BI5" s="17">
        <v>2029</v>
      </c>
      <c r="BJ5" s="14">
        <v>2024</v>
      </c>
      <c r="BK5" s="15">
        <v>2025</v>
      </c>
      <c r="BL5" s="15">
        <v>2026</v>
      </c>
      <c r="BM5" s="15">
        <v>2027</v>
      </c>
      <c r="BN5" s="15">
        <v>2028</v>
      </c>
      <c r="BO5" s="17">
        <v>2029</v>
      </c>
      <c r="BP5" s="14">
        <v>2024</v>
      </c>
      <c r="BQ5" s="15">
        <v>2025</v>
      </c>
      <c r="BR5" s="15">
        <v>2026</v>
      </c>
      <c r="BS5" s="15">
        <v>2027</v>
      </c>
      <c r="BT5" s="15">
        <v>2028</v>
      </c>
      <c r="BU5" s="17">
        <v>2029</v>
      </c>
      <c r="BV5" s="14">
        <v>2024</v>
      </c>
      <c r="BW5" s="15">
        <v>2025</v>
      </c>
      <c r="BX5" s="15">
        <v>2026</v>
      </c>
      <c r="BY5" s="15">
        <v>2027</v>
      </c>
      <c r="BZ5" s="15">
        <v>2028</v>
      </c>
      <c r="CA5" s="17">
        <v>2029</v>
      </c>
      <c r="CB5" s="14">
        <v>2024</v>
      </c>
      <c r="CC5" s="15">
        <v>2025</v>
      </c>
      <c r="CD5" s="15">
        <v>2026</v>
      </c>
      <c r="CE5" s="15">
        <v>2027</v>
      </c>
      <c r="CF5" s="15">
        <v>2028</v>
      </c>
      <c r="CG5" s="17">
        <v>2029</v>
      </c>
      <c r="CH5" s="14">
        <v>2024</v>
      </c>
      <c r="CI5" s="15">
        <v>2025</v>
      </c>
      <c r="CJ5" s="15">
        <v>2026</v>
      </c>
      <c r="CK5" s="15">
        <v>2027</v>
      </c>
      <c r="CL5" s="15">
        <v>2028</v>
      </c>
      <c r="CM5" s="17">
        <v>2029</v>
      </c>
      <c r="CN5" s="14">
        <v>2024</v>
      </c>
      <c r="CO5" s="15">
        <v>2025</v>
      </c>
      <c r="CP5" s="15">
        <v>2026</v>
      </c>
      <c r="CQ5" s="15">
        <v>2027</v>
      </c>
      <c r="CR5" s="15">
        <v>2028</v>
      </c>
      <c r="CS5" s="17">
        <v>2029</v>
      </c>
      <c r="CT5" s="19" t="s">
        <v>20</v>
      </c>
      <c r="CU5" s="20"/>
    </row>
    <row r="6" spans="1:99" ht="12" customHeight="1" x14ac:dyDescent="0.35">
      <c r="A6" s="21" t="s">
        <v>21</v>
      </c>
      <c r="B6" s="22">
        <v>72336</v>
      </c>
      <c r="C6" s="23">
        <v>72336</v>
      </c>
      <c r="D6" s="23">
        <v>72336</v>
      </c>
      <c r="E6" s="23">
        <v>72336</v>
      </c>
      <c r="F6" s="23">
        <v>72336</v>
      </c>
      <c r="G6" s="24">
        <v>72336</v>
      </c>
      <c r="H6" s="22">
        <v>43865</v>
      </c>
      <c r="I6" s="23">
        <v>43865</v>
      </c>
      <c r="J6" s="23">
        <v>43865</v>
      </c>
      <c r="K6" s="23">
        <v>43865</v>
      </c>
      <c r="L6" s="23">
        <v>43864</v>
      </c>
      <c r="M6" s="25">
        <v>43864</v>
      </c>
      <c r="N6" s="26">
        <v>88986</v>
      </c>
      <c r="O6" s="23">
        <v>88986</v>
      </c>
      <c r="P6" s="23">
        <v>88986</v>
      </c>
      <c r="Q6" s="23">
        <v>88986</v>
      </c>
      <c r="R6" s="23">
        <v>88986</v>
      </c>
      <c r="S6" s="25">
        <v>88986</v>
      </c>
      <c r="T6" s="22">
        <v>55706</v>
      </c>
      <c r="U6" s="23">
        <v>55706</v>
      </c>
      <c r="V6" s="23">
        <v>55706</v>
      </c>
      <c r="W6" s="23">
        <v>55706</v>
      </c>
      <c r="X6" s="23">
        <v>55706</v>
      </c>
      <c r="Y6" s="25">
        <v>55706</v>
      </c>
      <c r="Z6" s="22">
        <v>50979</v>
      </c>
      <c r="AA6" s="23">
        <v>50980</v>
      </c>
      <c r="AB6" s="23">
        <v>50980</v>
      </c>
      <c r="AC6" s="23">
        <v>50980</v>
      </c>
      <c r="AD6" s="23">
        <v>50980</v>
      </c>
      <c r="AE6" s="25">
        <v>50980</v>
      </c>
      <c r="AF6" s="22">
        <v>48669</v>
      </c>
      <c r="AG6" s="23">
        <v>48669</v>
      </c>
      <c r="AH6" s="23">
        <v>48669</v>
      </c>
      <c r="AI6" s="23">
        <v>48669</v>
      </c>
      <c r="AJ6" s="23">
        <v>48669</v>
      </c>
      <c r="AK6" s="25">
        <v>48669</v>
      </c>
      <c r="AL6" s="22">
        <v>57591.520000000004</v>
      </c>
      <c r="AM6" s="23">
        <v>57591.520000000004</v>
      </c>
      <c r="AN6" s="23">
        <v>57591.520000000004</v>
      </c>
      <c r="AO6" s="23">
        <v>57591.520000000004</v>
      </c>
      <c r="AP6" s="23">
        <v>57591.520000000004</v>
      </c>
      <c r="AQ6" s="25">
        <v>57591.520000000004</v>
      </c>
      <c r="AR6" s="22">
        <v>57926</v>
      </c>
      <c r="AS6" s="23">
        <v>57926</v>
      </c>
      <c r="AT6" s="23">
        <v>57926</v>
      </c>
      <c r="AU6" s="23">
        <v>57926</v>
      </c>
      <c r="AV6" s="23">
        <v>57926</v>
      </c>
      <c r="AW6" s="25">
        <v>57926</v>
      </c>
      <c r="AX6" s="22">
        <v>61797</v>
      </c>
      <c r="AY6" s="23">
        <v>61797</v>
      </c>
      <c r="AZ6" s="23">
        <v>61797</v>
      </c>
      <c r="BA6" s="23">
        <v>61797</v>
      </c>
      <c r="BB6" s="23">
        <v>61797</v>
      </c>
      <c r="BC6" s="25">
        <v>61797</v>
      </c>
      <c r="BD6" s="22">
        <v>51890.1</v>
      </c>
      <c r="BE6" s="23">
        <v>51890</v>
      </c>
      <c r="BF6" s="23">
        <v>51890</v>
      </c>
      <c r="BG6" s="23">
        <v>51890</v>
      </c>
      <c r="BH6" s="23">
        <v>51890</v>
      </c>
      <c r="BI6" s="25">
        <v>51890</v>
      </c>
      <c r="BJ6" s="22">
        <v>47418</v>
      </c>
      <c r="BK6" s="23">
        <v>47418</v>
      </c>
      <c r="BL6" s="23">
        <v>47418</v>
      </c>
      <c r="BM6" s="23">
        <v>47418</v>
      </c>
      <c r="BN6" s="23">
        <v>47418</v>
      </c>
      <c r="BO6" s="25">
        <v>47418</v>
      </c>
      <c r="BP6" s="22">
        <v>72665</v>
      </c>
      <c r="BQ6" s="23">
        <v>72764</v>
      </c>
      <c r="BR6" s="23">
        <v>72764</v>
      </c>
      <c r="BS6" s="23">
        <v>72764</v>
      </c>
      <c r="BT6" s="23">
        <v>72764</v>
      </c>
      <c r="BU6" s="25">
        <v>72764</v>
      </c>
      <c r="BV6" s="22">
        <v>68236</v>
      </c>
      <c r="BW6" s="23">
        <v>68235.8</v>
      </c>
      <c r="BX6" s="23">
        <v>68235.8</v>
      </c>
      <c r="BY6" s="23">
        <v>68235.8</v>
      </c>
      <c r="BZ6" s="23">
        <v>68235.8</v>
      </c>
      <c r="CA6" s="25">
        <v>68235.8</v>
      </c>
      <c r="CB6" s="22">
        <v>49104.68</v>
      </c>
      <c r="CC6" s="23">
        <v>49104.68</v>
      </c>
      <c r="CD6" s="23">
        <v>49104.68</v>
      </c>
      <c r="CE6" s="23">
        <v>49104.68</v>
      </c>
      <c r="CF6" s="23">
        <v>49104.68</v>
      </c>
      <c r="CG6" s="25">
        <v>49104.68</v>
      </c>
      <c r="CH6" s="22">
        <v>49300.296000000009</v>
      </c>
      <c r="CI6" s="23">
        <v>51765.310800000007</v>
      </c>
      <c r="CJ6" s="23">
        <v>54353.576340000014</v>
      </c>
      <c r="CK6" s="23">
        <v>57071.255157000014</v>
      </c>
      <c r="CL6" s="23">
        <v>59924.817914850013</v>
      </c>
      <c r="CM6" s="25">
        <v>62950.34452487823</v>
      </c>
      <c r="CN6" s="22">
        <f>[1]MTÜ_2024!B5</f>
        <v>0</v>
      </c>
      <c r="CO6" s="23">
        <v>98129</v>
      </c>
      <c r="CP6" s="23">
        <v>98129</v>
      </c>
      <c r="CQ6" s="23">
        <v>98129</v>
      </c>
      <c r="CR6" s="23">
        <v>98129</v>
      </c>
      <c r="CS6" s="25">
        <v>98129</v>
      </c>
      <c r="CT6" s="27">
        <f t="shared" ref="CT6:CT12" si="0">SUM(B6:CS6)</f>
        <v>5789522.9007367268</v>
      </c>
      <c r="CU6" s="28"/>
    </row>
    <row r="7" spans="1:99" ht="12" customHeight="1" x14ac:dyDescent="0.35">
      <c r="A7" s="29" t="s">
        <v>22</v>
      </c>
      <c r="B7" s="22">
        <v>72336</v>
      </c>
      <c r="C7" s="23">
        <v>72336</v>
      </c>
      <c r="D7" s="23">
        <v>72336</v>
      </c>
      <c r="E7" s="23">
        <v>72336</v>
      </c>
      <c r="F7" s="23">
        <v>72336</v>
      </c>
      <c r="G7" s="24">
        <v>72336</v>
      </c>
      <c r="H7" s="22">
        <v>43865</v>
      </c>
      <c r="I7" s="23">
        <v>43865</v>
      </c>
      <c r="J7" s="23">
        <v>43865</v>
      </c>
      <c r="K7" s="23">
        <v>43865</v>
      </c>
      <c r="L7" s="23">
        <v>43865</v>
      </c>
      <c r="M7" s="25">
        <v>43865</v>
      </c>
      <c r="N7" s="26">
        <v>88986</v>
      </c>
      <c r="O7" s="23">
        <v>88986</v>
      </c>
      <c r="P7" s="23">
        <v>88986</v>
      </c>
      <c r="Q7" s="23">
        <v>88986</v>
      </c>
      <c r="R7" s="23">
        <v>88986</v>
      </c>
      <c r="S7" s="25">
        <v>88986</v>
      </c>
      <c r="T7" s="22">
        <v>43705</v>
      </c>
      <c r="U7" s="23">
        <v>16056</v>
      </c>
      <c r="V7" s="23">
        <v>16056</v>
      </c>
      <c r="W7" s="23">
        <v>16056</v>
      </c>
      <c r="X7" s="23">
        <v>16056</v>
      </c>
      <c r="Y7" s="25">
        <v>16056</v>
      </c>
      <c r="Z7" s="22">
        <v>35613</v>
      </c>
      <c r="AA7" s="23">
        <v>35613</v>
      </c>
      <c r="AB7" s="23">
        <v>35613</v>
      </c>
      <c r="AC7" s="23">
        <v>35613</v>
      </c>
      <c r="AD7" s="23">
        <v>35613</v>
      </c>
      <c r="AE7" s="25">
        <v>35613</v>
      </c>
      <c r="AF7" s="22">
        <v>38534</v>
      </c>
      <c r="AG7" s="23">
        <v>38534</v>
      </c>
      <c r="AH7" s="23">
        <v>38534</v>
      </c>
      <c r="AI7" s="23">
        <v>38534</v>
      </c>
      <c r="AJ7" s="23">
        <v>38534</v>
      </c>
      <c r="AK7" s="25">
        <v>38534</v>
      </c>
      <c r="AL7" s="22">
        <v>42869.520000000004</v>
      </c>
      <c r="AM7" s="23">
        <v>57591.520000000004</v>
      </c>
      <c r="AN7" s="23">
        <v>57591.520000000004</v>
      </c>
      <c r="AO7" s="23">
        <v>57591.520000000004</v>
      </c>
      <c r="AP7" s="23">
        <v>57591.520000000004</v>
      </c>
      <c r="AQ7" s="25">
        <v>57591.520000000004</v>
      </c>
      <c r="AR7" s="22">
        <v>57926</v>
      </c>
      <c r="AS7" s="23">
        <v>57926</v>
      </c>
      <c r="AT7" s="23">
        <v>57926</v>
      </c>
      <c r="AU7" s="23">
        <v>57926</v>
      </c>
      <c r="AV7" s="23">
        <v>57926</v>
      </c>
      <c r="AW7" s="25">
        <v>57926</v>
      </c>
      <c r="AX7" s="22">
        <v>58097</v>
      </c>
      <c r="AY7" s="23">
        <v>58097</v>
      </c>
      <c r="AZ7" s="23">
        <v>58097</v>
      </c>
      <c r="BA7" s="23">
        <v>58097</v>
      </c>
      <c r="BB7" s="23">
        <v>58097</v>
      </c>
      <c r="BC7" s="25">
        <v>58097</v>
      </c>
      <c r="BD7" s="22">
        <v>50442.6</v>
      </c>
      <c r="BE7" s="23">
        <v>49890</v>
      </c>
      <c r="BF7" s="23">
        <v>49890</v>
      </c>
      <c r="BG7" s="23">
        <v>49890</v>
      </c>
      <c r="BH7" s="23">
        <v>49890</v>
      </c>
      <c r="BI7" s="25">
        <v>49890</v>
      </c>
      <c r="BJ7" s="22">
        <v>47418</v>
      </c>
      <c r="BK7" s="23">
        <v>47418</v>
      </c>
      <c r="BL7" s="23">
        <v>47418</v>
      </c>
      <c r="BM7" s="23">
        <v>47418</v>
      </c>
      <c r="BN7" s="23">
        <v>47418</v>
      </c>
      <c r="BO7" s="25">
        <v>47418</v>
      </c>
      <c r="BP7" s="22">
        <v>72665</v>
      </c>
      <c r="BQ7" s="23">
        <v>72764</v>
      </c>
      <c r="BR7" s="23">
        <v>72764</v>
      </c>
      <c r="BS7" s="23">
        <v>72764</v>
      </c>
      <c r="BT7" s="23">
        <v>72764</v>
      </c>
      <c r="BU7" s="25">
        <v>72764</v>
      </c>
      <c r="BV7" s="22">
        <v>60210</v>
      </c>
      <c r="BW7" s="23">
        <v>61012.800000000003</v>
      </c>
      <c r="BX7" s="23">
        <v>61012.800000000003</v>
      </c>
      <c r="BY7" s="23">
        <v>61012.800000000003</v>
      </c>
      <c r="BZ7" s="23">
        <v>61012.800000000003</v>
      </c>
      <c r="CA7" s="25">
        <v>61012.800000000003</v>
      </c>
      <c r="CB7" s="22">
        <v>49104.68</v>
      </c>
      <c r="CC7" s="23">
        <v>49104.68</v>
      </c>
      <c r="CD7" s="23">
        <v>49104.68</v>
      </c>
      <c r="CE7" s="23">
        <v>49104.68</v>
      </c>
      <c r="CF7" s="23">
        <v>49104.68</v>
      </c>
      <c r="CG7" s="25">
        <v>49104.68</v>
      </c>
      <c r="CH7" s="22">
        <v>49300.296000000009</v>
      </c>
      <c r="CI7" s="23">
        <v>51765.310800000007</v>
      </c>
      <c r="CJ7" s="23">
        <v>54353.576340000014</v>
      </c>
      <c r="CK7" s="23">
        <v>57071.255157000014</v>
      </c>
      <c r="CL7" s="23">
        <v>59924.817914850013</v>
      </c>
      <c r="CM7" s="25">
        <v>62950.34452487823</v>
      </c>
      <c r="CN7" s="22">
        <f>[1]MTÜ_2024!B6</f>
        <v>0</v>
      </c>
      <c r="CO7" s="23">
        <v>48168</v>
      </c>
      <c r="CP7" s="23">
        <v>48168</v>
      </c>
      <c r="CQ7" s="23">
        <v>48168</v>
      </c>
      <c r="CR7" s="23">
        <v>48168</v>
      </c>
      <c r="CS7" s="25">
        <v>48168</v>
      </c>
      <c r="CT7" s="27">
        <f t="shared" si="0"/>
        <v>5083947.4007367268</v>
      </c>
      <c r="CU7" s="28"/>
    </row>
    <row r="8" spans="1:99" ht="12" customHeight="1" x14ac:dyDescent="0.35">
      <c r="A8" s="30" t="s">
        <v>23</v>
      </c>
      <c r="B8" s="22">
        <v>0</v>
      </c>
      <c r="C8" s="23">
        <v>0</v>
      </c>
      <c r="D8" s="23">
        <v>0</v>
      </c>
      <c r="E8" s="23">
        <v>0</v>
      </c>
      <c r="F8" s="23">
        <v>0</v>
      </c>
      <c r="G8" s="24">
        <v>0</v>
      </c>
      <c r="H8" s="22">
        <v>0</v>
      </c>
      <c r="I8" s="23">
        <v>0</v>
      </c>
      <c r="J8" s="23">
        <v>0</v>
      </c>
      <c r="K8" s="23">
        <v>0</v>
      </c>
      <c r="L8" s="23">
        <v>0</v>
      </c>
      <c r="M8" s="25">
        <v>0</v>
      </c>
      <c r="N8" s="26">
        <v>0</v>
      </c>
      <c r="O8" s="23">
        <v>0</v>
      </c>
      <c r="P8" s="23">
        <v>0</v>
      </c>
      <c r="Q8" s="23">
        <v>0</v>
      </c>
      <c r="R8" s="23">
        <v>0</v>
      </c>
      <c r="S8" s="25">
        <v>0</v>
      </c>
      <c r="T8" s="22">
        <v>12000</v>
      </c>
      <c r="U8" s="23">
        <v>39650</v>
      </c>
      <c r="V8" s="23">
        <v>39650</v>
      </c>
      <c r="W8" s="23">
        <v>39650</v>
      </c>
      <c r="X8" s="23">
        <v>39650</v>
      </c>
      <c r="Y8" s="25">
        <v>39650</v>
      </c>
      <c r="Z8" s="22">
        <v>15366</v>
      </c>
      <c r="AA8" s="23">
        <v>15367</v>
      </c>
      <c r="AB8" s="23">
        <v>15367</v>
      </c>
      <c r="AC8" s="23">
        <v>15367</v>
      </c>
      <c r="AD8" s="23">
        <v>15367</v>
      </c>
      <c r="AE8" s="25">
        <v>15367</v>
      </c>
      <c r="AF8" s="22">
        <v>10135</v>
      </c>
      <c r="AG8" s="23">
        <v>10135</v>
      </c>
      <c r="AH8" s="23">
        <v>10135</v>
      </c>
      <c r="AI8" s="23">
        <v>10135</v>
      </c>
      <c r="AJ8" s="23">
        <v>10135</v>
      </c>
      <c r="AK8" s="25">
        <v>10135</v>
      </c>
      <c r="AL8" s="22">
        <v>14722</v>
      </c>
      <c r="AM8" s="23">
        <v>0</v>
      </c>
      <c r="AN8" s="23">
        <v>0</v>
      </c>
      <c r="AO8" s="23">
        <v>0</v>
      </c>
      <c r="AP8" s="23">
        <v>0</v>
      </c>
      <c r="AQ8" s="25">
        <v>0</v>
      </c>
      <c r="AR8" s="22">
        <v>0</v>
      </c>
      <c r="AS8" s="23">
        <v>0</v>
      </c>
      <c r="AT8" s="23">
        <v>0</v>
      </c>
      <c r="AU8" s="23">
        <v>0</v>
      </c>
      <c r="AV8" s="23">
        <v>0</v>
      </c>
      <c r="AW8" s="25">
        <v>0</v>
      </c>
      <c r="AX8" s="22">
        <v>3700</v>
      </c>
      <c r="AY8" s="23">
        <v>3700</v>
      </c>
      <c r="AZ8" s="23">
        <v>3700</v>
      </c>
      <c r="BA8" s="23">
        <v>3700</v>
      </c>
      <c r="BB8" s="23">
        <v>3700</v>
      </c>
      <c r="BC8" s="25">
        <v>3700</v>
      </c>
      <c r="BD8" s="22">
        <v>1447.5</v>
      </c>
      <c r="BE8" s="23">
        <v>2000</v>
      </c>
      <c r="BF8" s="23">
        <v>2000</v>
      </c>
      <c r="BG8" s="23">
        <v>2000</v>
      </c>
      <c r="BH8" s="23">
        <v>2000</v>
      </c>
      <c r="BI8" s="25">
        <v>2000</v>
      </c>
      <c r="BJ8" s="22">
        <v>0</v>
      </c>
      <c r="BK8" s="23"/>
      <c r="BL8" s="23"/>
      <c r="BM8" s="23"/>
      <c r="BN8" s="23"/>
      <c r="BO8" s="25"/>
      <c r="BP8" s="22">
        <v>0</v>
      </c>
      <c r="BQ8" s="23">
        <v>0</v>
      </c>
      <c r="BR8" s="23">
        <v>0</v>
      </c>
      <c r="BS8" s="23">
        <v>0</v>
      </c>
      <c r="BT8" s="23">
        <v>0</v>
      </c>
      <c r="BU8" s="25">
        <v>0</v>
      </c>
      <c r="BV8" s="22">
        <v>8026</v>
      </c>
      <c r="BW8" s="23">
        <v>7223</v>
      </c>
      <c r="BX8" s="23">
        <v>7223</v>
      </c>
      <c r="BY8" s="23">
        <v>7223</v>
      </c>
      <c r="BZ8" s="23">
        <v>7223</v>
      </c>
      <c r="CA8" s="25">
        <v>7223</v>
      </c>
      <c r="CB8" s="22">
        <v>0</v>
      </c>
      <c r="CC8" s="23">
        <v>0</v>
      </c>
      <c r="CD8" s="23">
        <v>0</v>
      </c>
      <c r="CE8" s="23">
        <v>0</v>
      </c>
      <c r="CF8" s="23">
        <v>0</v>
      </c>
      <c r="CG8" s="25">
        <v>0</v>
      </c>
      <c r="CH8" s="22">
        <v>0</v>
      </c>
      <c r="CI8" s="23">
        <v>0</v>
      </c>
      <c r="CJ8" s="23">
        <v>0</v>
      </c>
      <c r="CK8" s="23">
        <v>0</v>
      </c>
      <c r="CL8" s="23">
        <v>0</v>
      </c>
      <c r="CM8" s="25">
        <v>0</v>
      </c>
      <c r="CN8" s="22">
        <f>[1]MTÜ_2024!B7</f>
        <v>0</v>
      </c>
      <c r="CO8" s="23">
        <v>24272</v>
      </c>
      <c r="CP8" s="23">
        <v>24272</v>
      </c>
      <c r="CQ8" s="23">
        <v>24272</v>
      </c>
      <c r="CR8" s="23">
        <v>24272</v>
      </c>
      <c r="CS8" s="25">
        <v>24272</v>
      </c>
      <c r="CT8" s="27">
        <f t="shared" si="0"/>
        <v>577131.5</v>
      </c>
      <c r="CU8" s="28"/>
    </row>
    <row r="9" spans="1:99" ht="12" customHeight="1" x14ac:dyDescent="0.35">
      <c r="A9" s="21" t="s">
        <v>24</v>
      </c>
      <c r="B9" s="22">
        <v>28934.400000000001</v>
      </c>
      <c r="C9" s="23">
        <v>28934.400000000001</v>
      </c>
      <c r="D9" s="23">
        <v>28934.400000000001</v>
      </c>
      <c r="E9" s="23">
        <v>28934.400000000001</v>
      </c>
      <c r="F9" s="23">
        <v>28934.400000000001</v>
      </c>
      <c r="G9" s="24">
        <v>28934.400000000001</v>
      </c>
      <c r="H9" s="22">
        <v>17546</v>
      </c>
      <c r="I9" s="23">
        <v>17546</v>
      </c>
      <c r="J9" s="23">
        <v>17546</v>
      </c>
      <c r="K9" s="23">
        <v>17546</v>
      </c>
      <c r="L9" s="23">
        <v>17546</v>
      </c>
      <c r="M9" s="25">
        <v>17546</v>
      </c>
      <c r="N9" s="26">
        <v>35594.400000000001</v>
      </c>
      <c r="O9" s="23">
        <v>35594.400000000001</v>
      </c>
      <c r="P9" s="23">
        <v>35594.400000000001</v>
      </c>
      <c r="Q9" s="23">
        <v>35594.400000000001</v>
      </c>
      <c r="R9" s="23">
        <v>35594.400000000001</v>
      </c>
      <c r="S9" s="25">
        <v>35594.400000000001</v>
      </c>
      <c r="T9" s="22">
        <v>22282.400000000001</v>
      </c>
      <c r="U9" s="23">
        <v>22282.400000000001</v>
      </c>
      <c r="V9" s="23">
        <v>22282.400000000001</v>
      </c>
      <c r="W9" s="23">
        <v>22282.400000000001</v>
      </c>
      <c r="X9" s="23">
        <v>22282.400000000001</v>
      </c>
      <c r="Y9" s="25">
        <v>22282.400000000001</v>
      </c>
      <c r="Z9" s="22">
        <v>20391.600000000002</v>
      </c>
      <c r="AA9" s="23">
        <v>20392</v>
      </c>
      <c r="AB9" s="23">
        <v>20392</v>
      </c>
      <c r="AC9" s="23">
        <v>20392</v>
      </c>
      <c r="AD9" s="23">
        <v>20392</v>
      </c>
      <c r="AE9" s="25">
        <v>20392</v>
      </c>
      <c r="AF9" s="22">
        <v>19467.600000000002</v>
      </c>
      <c r="AG9" s="23">
        <v>19467.600000000002</v>
      </c>
      <c r="AH9" s="23">
        <v>19467.600000000002</v>
      </c>
      <c r="AI9" s="23">
        <v>19467.600000000002</v>
      </c>
      <c r="AJ9" s="23">
        <v>19467.600000000002</v>
      </c>
      <c r="AK9" s="25">
        <v>19467.600000000002</v>
      </c>
      <c r="AL9" s="31">
        <v>23036.608000000004</v>
      </c>
      <c r="AM9" s="23">
        <v>23036.608000000004</v>
      </c>
      <c r="AN9" s="23">
        <v>23036.608000000004</v>
      </c>
      <c r="AO9" s="23">
        <v>23036.608000000004</v>
      </c>
      <c r="AP9" s="23">
        <v>23036.608000000004</v>
      </c>
      <c r="AQ9" s="25">
        <v>23036.608000000004</v>
      </c>
      <c r="AR9" s="22">
        <v>23170.400000000001</v>
      </c>
      <c r="AS9" s="23">
        <v>23170.400000000001</v>
      </c>
      <c r="AT9" s="23">
        <v>23170.400000000001</v>
      </c>
      <c r="AU9" s="23">
        <v>23170.400000000001</v>
      </c>
      <c r="AV9" s="23">
        <v>23170.400000000001</v>
      </c>
      <c r="AW9" s="25">
        <v>23170.400000000001</v>
      </c>
      <c r="AX9" s="22">
        <v>24718.800000000003</v>
      </c>
      <c r="AY9" s="23">
        <v>24718.800000000003</v>
      </c>
      <c r="AZ9" s="23">
        <v>24718.800000000003</v>
      </c>
      <c r="BA9" s="23">
        <v>24718.800000000003</v>
      </c>
      <c r="BB9" s="23">
        <v>24718.800000000003</v>
      </c>
      <c r="BC9" s="25">
        <v>24718.800000000003</v>
      </c>
      <c r="BD9" s="22">
        <v>20756.04</v>
      </c>
      <c r="BE9" s="23">
        <v>20756</v>
      </c>
      <c r="BF9" s="23">
        <v>20756</v>
      </c>
      <c r="BG9" s="23">
        <v>20756</v>
      </c>
      <c r="BH9" s="23">
        <v>20756</v>
      </c>
      <c r="BI9" s="25">
        <v>20756</v>
      </c>
      <c r="BJ9" s="22">
        <v>18967.2</v>
      </c>
      <c r="BK9" s="23">
        <v>18967.2</v>
      </c>
      <c r="BL9" s="23">
        <v>18967.2</v>
      </c>
      <c r="BM9" s="23">
        <v>18967.2</v>
      </c>
      <c r="BN9" s="23">
        <v>18967.2</v>
      </c>
      <c r="BO9" s="25">
        <v>18967.2</v>
      </c>
      <c r="BP9" s="22">
        <v>29066</v>
      </c>
      <c r="BQ9" s="23">
        <v>29105.600000000002</v>
      </c>
      <c r="BR9" s="23">
        <v>29105.600000000002</v>
      </c>
      <c r="BS9" s="23">
        <v>29105.600000000002</v>
      </c>
      <c r="BT9" s="23">
        <v>29105.600000000002</v>
      </c>
      <c r="BU9" s="25">
        <v>29105.600000000002</v>
      </c>
      <c r="BV9" s="22">
        <v>27294.400000000001</v>
      </c>
      <c r="BW9" s="23">
        <v>27294.320000000003</v>
      </c>
      <c r="BX9" s="23">
        <v>27294.320000000003</v>
      </c>
      <c r="BY9" s="23">
        <v>27294.320000000003</v>
      </c>
      <c r="BZ9" s="23">
        <v>27294.320000000003</v>
      </c>
      <c r="CA9" s="25">
        <v>27294.320000000003</v>
      </c>
      <c r="CB9" s="22">
        <v>19641.871999999999</v>
      </c>
      <c r="CC9" s="23">
        <v>19641.871999999999</v>
      </c>
      <c r="CD9" s="23">
        <v>19641.871999999999</v>
      </c>
      <c r="CE9" s="23">
        <v>19641.871999999999</v>
      </c>
      <c r="CF9" s="23">
        <v>19641.871999999999</v>
      </c>
      <c r="CG9" s="25">
        <v>19641.871999999999</v>
      </c>
      <c r="CH9" s="22">
        <v>19720.118400000007</v>
      </c>
      <c r="CI9" s="23">
        <v>20706.124320000003</v>
      </c>
      <c r="CJ9" s="23">
        <v>21741.430536</v>
      </c>
      <c r="CK9" s="23">
        <v>22828.502062799998</v>
      </c>
      <c r="CL9" s="23">
        <v>23969.927165940004</v>
      </c>
      <c r="CM9" s="25">
        <v>25180.137809951288</v>
      </c>
      <c r="CN9" s="22">
        <f>[1]MTÜ_2024!B19</f>
        <v>0</v>
      </c>
      <c r="CO9" s="23">
        <v>39251.599999999999</v>
      </c>
      <c r="CP9" s="23">
        <v>39251.599999999999</v>
      </c>
      <c r="CQ9" s="23">
        <v>39251.599999999999</v>
      </c>
      <c r="CR9" s="23">
        <v>39251.599999999999</v>
      </c>
      <c r="CS9" s="25">
        <v>39251.599999999999</v>
      </c>
      <c r="CT9" s="27">
        <f t="shared" si="0"/>
        <v>2315809.9602946923</v>
      </c>
      <c r="CU9" s="28"/>
    </row>
    <row r="10" spans="1:99" ht="12" customHeight="1" x14ac:dyDescent="0.35">
      <c r="A10" s="32" t="s">
        <v>25</v>
      </c>
      <c r="B10" s="22">
        <v>11500</v>
      </c>
      <c r="C10" s="23">
        <v>3000</v>
      </c>
      <c r="D10" s="23">
        <v>3000</v>
      </c>
      <c r="E10" s="23">
        <v>3000</v>
      </c>
      <c r="F10" s="23">
        <v>3000</v>
      </c>
      <c r="G10" s="24">
        <v>3000</v>
      </c>
      <c r="H10" s="22">
        <v>14000</v>
      </c>
      <c r="I10" s="23">
        <v>14000</v>
      </c>
      <c r="J10" s="23">
        <v>14000</v>
      </c>
      <c r="K10" s="23">
        <v>14000</v>
      </c>
      <c r="L10" s="23">
        <v>14000</v>
      </c>
      <c r="M10" s="25">
        <v>14000</v>
      </c>
      <c r="N10" s="26">
        <v>19000</v>
      </c>
      <c r="O10" s="23">
        <v>19000</v>
      </c>
      <c r="P10" s="23">
        <v>19000</v>
      </c>
      <c r="Q10" s="23">
        <v>19000</v>
      </c>
      <c r="R10" s="23">
        <v>19000</v>
      </c>
      <c r="S10" s="25">
        <v>19000</v>
      </c>
      <c r="T10" s="22">
        <v>14000</v>
      </c>
      <c r="U10" s="23">
        <v>14000</v>
      </c>
      <c r="V10" s="23">
        <v>14000</v>
      </c>
      <c r="W10" s="23">
        <v>14000</v>
      </c>
      <c r="X10" s="23">
        <v>14000</v>
      </c>
      <c r="Y10" s="25">
        <v>14000</v>
      </c>
      <c r="Z10" s="22">
        <v>12000</v>
      </c>
      <c r="AA10" s="23">
        <v>12000</v>
      </c>
      <c r="AB10" s="23">
        <v>12000</v>
      </c>
      <c r="AC10" s="23">
        <v>12000</v>
      </c>
      <c r="AD10" s="23">
        <v>12000</v>
      </c>
      <c r="AE10" s="25">
        <v>12000</v>
      </c>
      <c r="AF10" s="22">
        <v>12468</v>
      </c>
      <c r="AG10" s="23">
        <v>12468</v>
      </c>
      <c r="AH10" s="23">
        <v>12468</v>
      </c>
      <c r="AI10" s="23">
        <v>12468</v>
      </c>
      <c r="AJ10" s="23">
        <v>12468</v>
      </c>
      <c r="AK10" s="25">
        <v>12468</v>
      </c>
      <c r="AL10" s="31">
        <v>19581.250240000001</v>
      </c>
      <c r="AM10" s="23">
        <v>19581.116800000003</v>
      </c>
      <c r="AN10" s="23">
        <v>19581.116800000003</v>
      </c>
      <c r="AO10" s="23">
        <v>19581.116800000003</v>
      </c>
      <c r="AP10" s="23">
        <v>19581.116800000003</v>
      </c>
      <c r="AQ10" s="25">
        <v>19581.116800000003</v>
      </c>
      <c r="AR10" s="22">
        <v>16170</v>
      </c>
      <c r="AS10" s="23">
        <v>16170</v>
      </c>
      <c r="AT10" s="23">
        <v>16170</v>
      </c>
      <c r="AU10" s="23">
        <v>16170</v>
      </c>
      <c r="AV10" s="23">
        <v>16170</v>
      </c>
      <c r="AW10" s="25">
        <v>16170</v>
      </c>
      <c r="AX10" s="22">
        <v>20719</v>
      </c>
      <c r="AY10" s="23">
        <v>20719</v>
      </c>
      <c r="AZ10" s="23">
        <v>20719</v>
      </c>
      <c r="BA10" s="23">
        <v>20719</v>
      </c>
      <c r="BB10" s="23">
        <v>20719</v>
      </c>
      <c r="BC10" s="25">
        <v>20719</v>
      </c>
      <c r="BD10" s="22">
        <v>3000</v>
      </c>
      <c r="BE10" s="23">
        <v>3000</v>
      </c>
      <c r="BF10" s="23">
        <v>3000</v>
      </c>
      <c r="BG10" s="23">
        <v>3000</v>
      </c>
      <c r="BH10" s="23">
        <v>3000</v>
      </c>
      <c r="BI10" s="25">
        <v>3000</v>
      </c>
      <c r="BJ10" s="22">
        <v>11767</v>
      </c>
      <c r="BK10" s="23">
        <v>11767</v>
      </c>
      <c r="BL10" s="23">
        <v>11767</v>
      </c>
      <c r="BM10" s="23">
        <v>11767</v>
      </c>
      <c r="BN10" s="23">
        <v>11767</v>
      </c>
      <c r="BO10" s="25">
        <v>11767</v>
      </c>
      <c r="BP10" s="22">
        <v>0</v>
      </c>
      <c r="BQ10" s="23">
        <v>5000</v>
      </c>
      <c r="BR10" s="23">
        <v>5000</v>
      </c>
      <c r="BS10" s="23">
        <v>5000</v>
      </c>
      <c r="BT10" s="23">
        <v>5000</v>
      </c>
      <c r="BU10" s="25">
        <v>5000</v>
      </c>
      <c r="BV10" s="22">
        <v>12294</v>
      </c>
      <c r="BW10" s="23">
        <v>20000</v>
      </c>
      <c r="BX10" s="23">
        <v>20000</v>
      </c>
      <c r="BY10" s="23">
        <v>20000</v>
      </c>
      <c r="BZ10" s="23">
        <v>20000</v>
      </c>
      <c r="CA10" s="25">
        <v>20000</v>
      </c>
      <c r="CB10" s="22">
        <v>11500</v>
      </c>
      <c r="CC10" s="23">
        <v>11500</v>
      </c>
      <c r="CD10" s="23">
        <v>11500</v>
      </c>
      <c r="CE10" s="23">
        <v>11500</v>
      </c>
      <c r="CF10" s="23">
        <v>11500</v>
      </c>
      <c r="CG10" s="25">
        <v>11500</v>
      </c>
      <c r="CH10" s="22">
        <v>15500</v>
      </c>
      <c r="CI10" s="23">
        <v>16564.899456000003</v>
      </c>
      <c r="CJ10" s="23">
        <v>17393.144428800002</v>
      </c>
      <c r="CK10" s="23">
        <v>18262.801650239999</v>
      </c>
      <c r="CL10" s="23">
        <v>19175.941732752002</v>
      </c>
      <c r="CM10" s="25">
        <v>20144.110247961031</v>
      </c>
      <c r="CN10" s="22">
        <f>[1]MTÜ_2024!B20</f>
        <v>0</v>
      </c>
      <c r="CO10" s="23">
        <v>39252</v>
      </c>
      <c r="CP10" s="23">
        <v>39252</v>
      </c>
      <c r="CQ10" s="23">
        <v>39252</v>
      </c>
      <c r="CR10" s="23">
        <v>39252</v>
      </c>
      <c r="CS10" s="25">
        <v>39252</v>
      </c>
      <c r="CT10" s="27">
        <f t="shared" si="0"/>
        <v>1392325.731755753</v>
      </c>
      <c r="CU10" s="28"/>
    </row>
    <row r="11" spans="1:99" ht="12" customHeight="1" x14ac:dyDescent="0.35">
      <c r="A11" s="32" t="s">
        <v>26</v>
      </c>
      <c r="B11" s="22">
        <v>17434.400000000001</v>
      </c>
      <c r="C11" s="23">
        <v>25934.400000000001</v>
      </c>
      <c r="D11" s="23">
        <v>25934.400000000001</v>
      </c>
      <c r="E11" s="23">
        <v>25934.400000000001</v>
      </c>
      <c r="F11" s="23">
        <v>25934.400000000001</v>
      </c>
      <c r="G11" s="24">
        <v>25934.400000000001</v>
      </c>
      <c r="H11" s="22">
        <v>3546</v>
      </c>
      <c r="I11" s="23">
        <v>3546</v>
      </c>
      <c r="J11" s="23">
        <v>3546</v>
      </c>
      <c r="K11" s="23">
        <v>3546</v>
      </c>
      <c r="L11" s="23">
        <v>3546</v>
      </c>
      <c r="M11" s="25">
        <v>3546</v>
      </c>
      <c r="N11" s="26">
        <v>16594.400000000001</v>
      </c>
      <c r="O11" s="23">
        <v>16594.400000000001</v>
      </c>
      <c r="P11" s="23">
        <v>16594.400000000001</v>
      </c>
      <c r="Q11" s="23">
        <v>16594.400000000001</v>
      </c>
      <c r="R11" s="23">
        <v>16594.400000000001</v>
      </c>
      <c r="S11" s="25">
        <v>16594.400000000001</v>
      </c>
      <c r="T11" s="22">
        <v>8282.4000000000015</v>
      </c>
      <c r="U11" s="23">
        <v>8282.4000000000015</v>
      </c>
      <c r="V11" s="23">
        <v>8282.4000000000015</v>
      </c>
      <c r="W11" s="23">
        <v>8282.4000000000015</v>
      </c>
      <c r="X11" s="23">
        <v>8282.4000000000015</v>
      </c>
      <c r="Y11" s="25">
        <v>8282.4000000000015</v>
      </c>
      <c r="Z11" s="22">
        <v>8391.6000000000022</v>
      </c>
      <c r="AA11" s="23">
        <v>8392</v>
      </c>
      <c r="AB11" s="23">
        <v>8392</v>
      </c>
      <c r="AC11" s="23">
        <v>8392</v>
      </c>
      <c r="AD11" s="23">
        <v>8392</v>
      </c>
      <c r="AE11" s="25">
        <v>8392</v>
      </c>
      <c r="AF11" s="22">
        <v>6999.6000000000022</v>
      </c>
      <c r="AG11" s="23">
        <v>6999.6000000000022</v>
      </c>
      <c r="AH11" s="23">
        <v>6999.6000000000022</v>
      </c>
      <c r="AI11" s="23">
        <v>6999.6000000000022</v>
      </c>
      <c r="AJ11" s="23">
        <v>6999.6000000000022</v>
      </c>
      <c r="AK11" s="25">
        <v>6999.6000000000022</v>
      </c>
      <c r="AL11" s="31">
        <v>3455.3577600000026</v>
      </c>
      <c r="AM11" s="23">
        <v>3455.4912000000004</v>
      </c>
      <c r="AN11" s="23">
        <v>3455.4912000000004</v>
      </c>
      <c r="AO11" s="23">
        <v>3455.4912000000004</v>
      </c>
      <c r="AP11" s="23">
        <v>3455.4912000000004</v>
      </c>
      <c r="AQ11" s="25">
        <v>3455.4912000000004</v>
      </c>
      <c r="AR11" s="22">
        <v>7000.4000000000015</v>
      </c>
      <c r="AS11" s="23">
        <v>7000.4000000000015</v>
      </c>
      <c r="AT11" s="23">
        <v>7000.4000000000015</v>
      </c>
      <c r="AU11" s="23">
        <v>7000.4000000000015</v>
      </c>
      <c r="AV11" s="23">
        <v>7000.4000000000015</v>
      </c>
      <c r="AW11" s="25">
        <v>7000.4000000000015</v>
      </c>
      <c r="AX11" s="22">
        <v>3999.8000000000029</v>
      </c>
      <c r="AY11" s="23">
        <v>3999.8000000000029</v>
      </c>
      <c r="AZ11" s="23">
        <v>3999.8000000000029</v>
      </c>
      <c r="BA11" s="23">
        <v>3999.8000000000029</v>
      </c>
      <c r="BB11" s="23">
        <v>3999.8000000000029</v>
      </c>
      <c r="BC11" s="25">
        <v>3999.8000000000029</v>
      </c>
      <c r="BD11" s="22">
        <v>17756.04</v>
      </c>
      <c r="BE11" s="23">
        <v>17756</v>
      </c>
      <c r="BF11" s="23">
        <v>17756</v>
      </c>
      <c r="BG11" s="23">
        <v>17756</v>
      </c>
      <c r="BH11" s="23">
        <v>17756</v>
      </c>
      <c r="BI11" s="25">
        <v>17756</v>
      </c>
      <c r="BJ11" s="22">
        <v>7200.2000000000007</v>
      </c>
      <c r="BK11" s="23">
        <v>7200.2000000000007</v>
      </c>
      <c r="BL11" s="23">
        <v>7200.2000000000007</v>
      </c>
      <c r="BM11" s="23">
        <v>7200.2000000000007</v>
      </c>
      <c r="BN11" s="23">
        <v>7200.2000000000007</v>
      </c>
      <c r="BO11" s="25">
        <v>7200.2000000000007</v>
      </c>
      <c r="BP11" s="22">
        <v>29066</v>
      </c>
      <c r="BQ11" s="23">
        <v>24105.600000000002</v>
      </c>
      <c r="BR11" s="23">
        <v>24105.600000000002</v>
      </c>
      <c r="BS11" s="23">
        <v>24105.600000000002</v>
      </c>
      <c r="BT11" s="23">
        <v>24105.600000000002</v>
      </c>
      <c r="BU11" s="25">
        <v>24105.600000000002</v>
      </c>
      <c r="BV11" s="22">
        <v>15000.400000000001</v>
      </c>
      <c r="BW11" s="23">
        <v>7294.3200000000033</v>
      </c>
      <c r="BX11" s="23">
        <v>7294.3200000000033</v>
      </c>
      <c r="BY11" s="23">
        <v>7294.3200000000033</v>
      </c>
      <c r="BZ11" s="23">
        <v>7294.3200000000033</v>
      </c>
      <c r="CA11" s="25">
        <v>7294.3200000000033</v>
      </c>
      <c r="CB11" s="22">
        <v>8141.8719999999994</v>
      </c>
      <c r="CC11" s="23">
        <v>8141.8719999999994</v>
      </c>
      <c r="CD11" s="23">
        <v>8141.8719999999994</v>
      </c>
      <c r="CE11" s="23">
        <v>8141.8719999999994</v>
      </c>
      <c r="CF11" s="23">
        <v>8141.8719999999994</v>
      </c>
      <c r="CG11" s="25">
        <v>8141.8719999999994</v>
      </c>
      <c r="CH11" s="22">
        <v>4220.1184000000067</v>
      </c>
      <c r="CI11" s="23">
        <v>4141.2248639999998</v>
      </c>
      <c r="CJ11" s="23">
        <v>4348.2861071999978</v>
      </c>
      <c r="CK11" s="23">
        <v>4565.7004125599997</v>
      </c>
      <c r="CL11" s="23">
        <v>4793.9854331880015</v>
      </c>
      <c r="CM11" s="25">
        <v>5036.0275619902568</v>
      </c>
      <c r="CN11" s="22">
        <f>[1]MTÜ_2024!B21</f>
        <v>0</v>
      </c>
      <c r="CO11" s="23">
        <v>-0.40000000000145519</v>
      </c>
      <c r="CP11" s="23">
        <v>-0.40000000000145519</v>
      </c>
      <c r="CQ11" s="23">
        <v>-0.40000000000145519</v>
      </c>
      <c r="CR11" s="23">
        <v>-0.40000000000145519</v>
      </c>
      <c r="CS11" s="25">
        <v>-0.40000000000145519</v>
      </c>
      <c r="CT11" s="27">
        <f t="shared" si="0"/>
        <v>923484.2285389374</v>
      </c>
      <c r="CU11" s="28"/>
    </row>
    <row r="12" spans="1:99" ht="12" customHeight="1" x14ac:dyDescent="0.35">
      <c r="A12" s="21" t="s">
        <v>20</v>
      </c>
      <c r="B12" s="31">
        <v>101270.39999999999</v>
      </c>
      <c r="C12" s="33">
        <v>101270.39999999999</v>
      </c>
      <c r="D12" s="33">
        <v>101270.39999999999</v>
      </c>
      <c r="E12" s="33">
        <v>101270.39999999999</v>
      </c>
      <c r="F12" s="33">
        <v>101270.39999999999</v>
      </c>
      <c r="G12" s="34">
        <v>101270.39999999999</v>
      </c>
      <c r="H12" s="31">
        <v>61411</v>
      </c>
      <c r="I12" s="33">
        <v>61411</v>
      </c>
      <c r="J12" s="33">
        <v>61411</v>
      </c>
      <c r="K12" s="33">
        <v>61411</v>
      </c>
      <c r="L12" s="33">
        <v>61411</v>
      </c>
      <c r="M12" s="35">
        <v>61410</v>
      </c>
      <c r="N12" s="36">
        <v>124580.4</v>
      </c>
      <c r="O12" s="33">
        <v>124580.4</v>
      </c>
      <c r="P12" s="33">
        <v>124580.4</v>
      </c>
      <c r="Q12" s="33">
        <v>124580.4</v>
      </c>
      <c r="R12" s="33">
        <v>124580.4</v>
      </c>
      <c r="S12" s="35">
        <v>124576.5455285575</v>
      </c>
      <c r="T12" s="31">
        <v>77988.399999999994</v>
      </c>
      <c r="U12" s="33">
        <v>77988.399999999994</v>
      </c>
      <c r="V12" s="33">
        <v>77988.399999999994</v>
      </c>
      <c r="W12" s="33">
        <v>77988.399999999994</v>
      </c>
      <c r="X12" s="33">
        <v>77988.399999999994</v>
      </c>
      <c r="Y12" s="35">
        <v>77986.075787591864</v>
      </c>
      <c r="Z12" s="31">
        <v>71370.600000000006</v>
      </c>
      <c r="AA12" s="33">
        <v>71372</v>
      </c>
      <c r="AB12" s="33">
        <v>71372</v>
      </c>
      <c r="AC12" s="33">
        <v>71372</v>
      </c>
      <c r="AD12" s="33">
        <v>71372</v>
      </c>
      <c r="AE12" s="35">
        <v>71375.465007195773</v>
      </c>
      <c r="AF12" s="31">
        <v>68136.600000000006</v>
      </c>
      <c r="AG12" s="33">
        <v>68136.600000000006</v>
      </c>
      <c r="AH12" s="33">
        <v>68136.600000000006</v>
      </c>
      <c r="AI12" s="33">
        <v>68136.600000000006</v>
      </c>
      <c r="AJ12" s="33">
        <v>68136.600000000006</v>
      </c>
      <c r="AK12" s="35">
        <v>68139.374480683648</v>
      </c>
      <c r="AL12" s="31">
        <v>80628.128000000012</v>
      </c>
      <c r="AM12" s="33">
        <v>80628.128000000012</v>
      </c>
      <c r="AN12" s="33">
        <v>80628.128000000012</v>
      </c>
      <c r="AO12" s="33">
        <v>80628.128000000012</v>
      </c>
      <c r="AP12" s="33">
        <v>80628.128000000012</v>
      </c>
      <c r="AQ12" s="35">
        <v>80629.304568138265</v>
      </c>
      <c r="AR12" s="31">
        <v>81096.399999999994</v>
      </c>
      <c r="AS12" s="33">
        <v>81096.399999999994</v>
      </c>
      <c r="AT12" s="33">
        <v>81096.399999999994</v>
      </c>
      <c r="AU12" s="33">
        <v>81096.399999999994</v>
      </c>
      <c r="AV12" s="33">
        <v>81096.399999999994</v>
      </c>
      <c r="AW12" s="35">
        <v>81096.399999999994</v>
      </c>
      <c r="AX12" s="31">
        <v>86515.8</v>
      </c>
      <c r="AY12" s="33">
        <v>86515.8</v>
      </c>
      <c r="AZ12" s="33">
        <v>86515.8</v>
      </c>
      <c r="BA12" s="33">
        <v>86515.8</v>
      </c>
      <c r="BB12" s="33">
        <v>86515.8</v>
      </c>
      <c r="BC12" s="35">
        <v>86515.8</v>
      </c>
      <c r="BD12" s="31">
        <v>72646.14</v>
      </c>
      <c r="BE12" s="33">
        <v>72646</v>
      </c>
      <c r="BF12" s="33">
        <v>72646</v>
      </c>
      <c r="BG12" s="33">
        <v>72646</v>
      </c>
      <c r="BH12" s="33">
        <v>72646</v>
      </c>
      <c r="BI12" s="35">
        <v>72646</v>
      </c>
      <c r="BJ12" s="31">
        <v>66385.2</v>
      </c>
      <c r="BK12" s="33">
        <v>66385.2</v>
      </c>
      <c r="BL12" s="33">
        <v>66385.2</v>
      </c>
      <c r="BM12" s="33">
        <v>66385.2</v>
      </c>
      <c r="BN12" s="33">
        <v>66385.2</v>
      </c>
      <c r="BO12" s="35">
        <v>66383.973213630554</v>
      </c>
      <c r="BP12" s="31">
        <v>101731</v>
      </c>
      <c r="BQ12" s="33">
        <v>101869.6</v>
      </c>
      <c r="BR12" s="33">
        <v>101869.6</v>
      </c>
      <c r="BS12" s="33">
        <v>101869.6</v>
      </c>
      <c r="BT12" s="33">
        <v>101869.6</v>
      </c>
      <c r="BU12" s="35">
        <v>102011.40797936963</v>
      </c>
      <c r="BV12" s="31">
        <v>95530.4</v>
      </c>
      <c r="BW12" s="33">
        <v>95530.12000000001</v>
      </c>
      <c r="BX12" s="33">
        <v>95530.12000000001</v>
      </c>
      <c r="BY12" s="33">
        <v>95530.12000000001</v>
      </c>
      <c r="BZ12" s="33">
        <v>95530.12000000001</v>
      </c>
      <c r="CA12" s="35">
        <v>95527.805974031566</v>
      </c>
      <c r="CB12" s="31">
        <v>68746.551999999996</v>
      </c>
      <c r="CC12" s="33">
        <v>68746.551999999996</v>
      </c>
      <c r="CD12" s="33">
        <v>68746.551999999996</v>
      </c>
      <c r="CE12" s="33">
        <v>68746.551999999996</v>
      </c>
      <c r="CF12" s="33">
        <v>68746.551999999996</v>
      </c>
      <c r="CG12" s="35">
        <v>68746.551999999996</v>
      </c>
      <c r="CH12" s="31">
        <v>69020.414400000009</v>
      </c>
      <c r="CI12" s="33">
        <v>72471.435120000009</v>
      </c>
      <c r="CJ12" s="33">
        <v>76095.006876000014</v>
      </c>
      <c r="CK12" s="33">
        <v>79899.757219800013</v>
      </c>
      <c r="CL12" s="33">
        <v>83894.745080790017</v>
      </c>
      <c r="CM12" s="35">
        <v>88130.482334829518</v>
      </c>
      <c r="CN12" s="31">
        <f>[1]MTÜ_2024!B22</f>
        <v>0</v>
      </c>
      <c r="CO12" s="33">
        <v>137380.6</v>
      </c>
      <c r="CP12" s="33">
        <v>137380.6</v>
      </c>
      <c r="CQ12" s="33">
        <v>137380.6</v>
      </c>
      <c r="CR12" s="33">
        <v>137380.6</v>
      </c>
      <c r="CS12" s="35">
        <v>137382.70000000007</v>
      </c>
      <c r="CT12" s="37">
        <f t="shared" si="0"/>
        <v>8105475.4655706165</v>
      </c>
      <c r="CU12" s="28">
        <f>[1]REM_MAK!I26</f>
        <v>0</v>
      </c>
    </row>
    <row r="13" spans="1:99" ht="12" customHeight="1" x14ac:dyDescent="0.35">
      <c r="A13" s="38"/>
      <c r="B13" s="39">
        <v>607622.40000000002</v>
      </c>
      <c r="C13" s="40"/>
      <c r="D13" s="40"/>
      <c r="E13" s="40"/>
      <c r="F13" s="40"/>
      <c r="G13" s="41"/>
      <c r="H13" s="39">
        <f>SUM(H12:M12)</f>
        <v>368465</v>
      </c>
      <c r="I13" s="40"/>
      <c r="J13" s="40"/>
      <c r="K13" s="40"/>
      <c r="L13" s="40"/>
      <c r="M13" s="42"/>
      <c r="N13" s="43">
        <f>SUM(N12:S12)</f>
        <v>747478.5455285575</v>
      </c>
      <c r="O13" s="44"/>
      <c r="P13" s="44"/>
      <c r="Q13" s="44"/>
      <c r="R13" s="44"/>
      <c r="S13" s="45"/>
      <c r="T13" s="39">
        <v>467928.07578759186</v>
      </c>
      <c r="U13" s="44"/>
      <c r="V13" s="44"/>
      <c r="W13" s="44"/>
      <c r="X13" s="44"/>
      <c r="Y13" s="42"/>
      <c r="Z13" s="39">
        <v>428234.06500719575</v>
      </c>
      <c r="AA13" s="40"/>
      <c r="AB13" s="40"/>
      <c r="AC13" s="40"/>
      <c r="AD13" s="40"/>
      <c r="AE13" s="42"/>
      <c r="AF13" s="39">
        <v>408822.37448068365</v>
      </c>
      <c r="AG13" s="46"/>
      <c r="AH13" s="40"/>
      <c r="AI13" s="40"/>
      <c r="AJ13" s="40"/>
      <c r="AK13" s="42"/>
      <c r="AL13" s="39">
        <v>483769.94456813834</v>
      </c>
      <c r="AM13" s="40"/>
      <c r="AN13" s="40"/>
      <c r="AO13" s="40"/>
      <c r="AP13" s="40"/>
      <c r="AQ13" s="42"/>
      <c r="AR13" s="39">
        <v>486578.4</v>
      </c>
      <c r="AS13" s="40"/>
      <c r="AT13" s="40"/>
      <c r="AU13" s="40"/>
      <c r="AV13" s="40"/>
      <c r="AW13" s="42"/>
      <c r="AX13" s="39">
        <v>519094.8</v>
      </c>
      <c r="AY13" s="40"/>
      <c r="AZ13" s="40"/>
      <c r="BA13" s="40"/>
      <c r="BB13" s="40"/>
      <c r="BC13" s="42"/>
      <c r="BD13" s="39">
        <v>435876.14</v>
      </c>
      <c r="BE13" s="40"/>
      <c r="BF13" s="40"/>
      <c r="BG13" s="40"/>
      <c r="BH13" s="40"/>
      <c r="BI13" s="42"/>
      <c r="BJ13" s="39">
        <v>398309.97321363055</v>
      </c>
      <c r="BK13" s="40"/>
      <c r="BL13" s="40"/>
      <c r="BM13" s="40"/>
      <c r="BN13" s="40"/>
      <c r="BO13" s="42"/>
      <c r="BP13" s="39">
        <v>611220.80797936965</v>
      </c>
      <c r="BQ13" s="40"/>
      <c r="BR13" s="40"/>
      <c r="BS13" s="40"/>
      <c r="BT13" s="40"/>
      <c r="BU13" s="42"/>
      <c r="BV13" s="39">
        <v>573178.68597403157</v>
      </c>
      <c r="BW13" s="40"/>
      <c r="BX13" s="40"/>
      <c r="BY13" s="40"/>
      <c r="BZ13" s="40"/>
      <c r="CA13" s="42"/>
      <c r="CB13" s="39">
        <v>412479.31200000003</v>
      </c>
      <c r="CC13" s="40"/>
      <c r="CD13" s="40"/>
      <c r="CE13" s="40"/>
      <c r="CF13" s="40"/>
      <c r="CG13" s="42"/>
      <c r="CH13" s="39">
        <f>SUM(CH12:CM12)</f>
        <v>469511.84103141958</v>
      </c>
      <c r="CI13" s="40"/>
      <c r="CJ13" s="40"/>
      <c r="CK13" s="40"/>
      <c r="CL13" s="40"/>
      <c r="CM13" s="42"/>
      <c r="CN13" s="39">
        <f>SUM(CN12:CS12)</f>
        <v>686905.10000000009</v>
      </c>
      <c r="CO13" s="40"/>
      <c r="CP13" s="40"/>
      <c r="CQ13" s="40"/>
      <c r="CR13" s="40"/>
      <c r="CS13" s="42"/>
      <c r="CT13" s="47"/>
      <c r="CU13" s="3"/>
    </row>
    <row r="14" spans="1:99" ht="12" customHeight="1" x14ac:dyDescent="0.35">
      <c r="A14" s="48" t="s">
        <v>27</v>
      </c>
      <c r="B14" s="49"/>
      <c r="C14" s="50"/>
      <c r="D14" s="50"/>
      <c r="E14" s="50"/>
      <c r="F14" s="50"/>
      <c r="G14" s="51"/>
      <c r="H14" s="49"/>
      <c r="I14" s="50"/>
      <c r="J14" s="50"/>
      <c r="K14" s="50"/>
      <c r="L14" s="50"/>
      <c r="M14" s="52"/>
      <c r="N14" s="53"/>
      <c r="O14" s="50"/>
      <c r="P14" s="50"/>
      <c r="Q14" s="50"/>
      <c r="R14" s="50"/>
      <c r="S14" s="52"/>
      <c r="T14" s="49" t="s">
        <v>28</v>
      </c>
      <c r="U14" s="50"/>
      <c r="V14" s="50"/>
      <c r="W14" s="50"/>
      <c r="X14" s="50"/>
      <c r="Y14" s="52"/>
      <c r="Z14" s="49"/>
      <c r="AA14" s="50"/>
      <c r="AB14" s="50"/>
      <c r="AC14" s="50"/>
      <c r="AD14" s="50"/>
      <c r="AE14" s="52"/>
      <c r="AF14" s="49"/>
      <c r="AG14" s="50"/>
      <c r="AH14" s="50"/>
      <c r="AI14" s="50"/>
      <c r="AJ14" s="50"/>
      <c r="AK14" s="52"/>
      <c r="AL14" s="49"/>
      <c r="AM14" s="50"/>
      <c r="AN14" s="50"/>
      <c r="AO14" s="50"/>
      <c r="AP14" s="50"/>
      <c r="AQ14" s="52"/>
      <c r="AR14" s="49"/>
      <c r="AS14" s="50"/>
      <c r="AT14" s="50"/>
      <c r="AU14" s="50"/>
      <c r="AV14" s="50"/>
      <c r="AW14" s="52"/>
      <c r="AX14" s="49"/>
      <c r="AY14" s="50"/>
      <c r="AZ14" s="50"/>
      <c r="BA14" s="50"/>
      <c r="BB14" s="50"/>
      <c r="BC14" s="52"/>
      <c r="BD14" s="49"/>
      <c r="BE14" s="50"/>
      <c r="BF14" s="50"/>
      <c r="BG14" s="50"/>
      <c r="BH14" s="50"/>
      <c r="BI14" s="52"/>
      <c r="BJ14" s="49"/>
      <c r="BK14" s="50"/>
      <c r="BL14" s="50"/>
      <c r="BM14" s="50"/>
      <c r="BN14" s="50"/>
      <c r="BO14" s="52"/>
      <c r="BP14" s="49"/>
      <c r="BQ14" s="50"/>
      <c r="BR14" s="50"/>
      <c r="BS14" s="50"/>
      <c r="BT14" s="50"/>
      <c r="BU14" s="52"/>
      <c r="BV14" s="49"/>
      <c r="BW14" s="50"/>
      <c r="BX14" s="50"/>
      <c r="BY14" s="50"/>
      <c r="BZ14" s="50"/>
      <c r="CA14" s="52"/>
      <c r="CB14" s="49"/>
      <c r="CC14" s="50"/>
      <c r="CD14" s="50"/>
      <c r="CE14" s="50"/>
      <c r="CF14" s="50"/>
      <c r="CG14" s="52"/>
      <c r="CH14" s="49"/>
      <c r="CI14" s="50"/>
      <c r="CJ14" s="50"/>
      <c r="CK14" s="50"/>
      <c r="CL14" s="50"/>
      <c r="CM14" s="52"/>
      <c r="CN14" s="49"/>
      <c r="CO14" s="50"/>
      <c r="CP14" s="50"/>
      <c r="CQ14" s="50"/>
      <c r="CR14" s="50"/>
      <c r="CS14" s="52"/>
      <c r="CT14" s="54"/>
      <c r="CU14" s="12"/>
    </row>
    <row r="15" spans="1:99" ht="12" customHeight="1" x14ac:dyDescent="0.35">
      <c r="A15" s="55" t="s">
        <v>29</v>
      </c>
      <c r="B15" s="56">
        <v>40</v>
      </c>
      <c r="C15" s="57">
        <v>45</v>
      </c>
      <c r="D15" s="57">
        <v>45</v>
      </c>
      <c r="E15" s="57">
        <v>40</v>
      </c>
      <c r="F15" s="57">
        <v>35</v>
      </c>
      <c r="G15" s="58">
        <v>20</v>
      </c>
      <c r="H15" s="59">
        <v>30</v>
      </c>
      <c r="I15" s="60">
        <v>30</v>
      </c>
      <c r="J15" s="60">
        <v>28</v>
      </c>
      <c r="K15" s="60">
        <v>20</v>
      </c>
      <c r="L15" s="60">
        <v>18</v>
      </c>
      <c r="M15" s="61">
        <v>18</v>
      </c>
      <c r="N15" s="62">
        <v>95</v>
      </c>
      <c r="O15" s="63">
        <v>38</v>
      </c>
      <c r="P15" s="63">
        <v>35</v>
      </c>
      <c r="Q15" s="63">
        <v>35</v>
      </c>
      <c r="R15" s="63">
        <v>35</v>
      </c>
      <c r="S15" s="61">
        <v>35</v>
      </c>
      <c r="T15" s="64">
        <v>30</v>
      </c>
      <c r="U15" s="63">
        <v>30</v>
      </c>
      <c r="V15" s="63">
        <v>30</v>
      </c>
      <c r="W15" s="63">
        <v>30</v>
      </c>
      <c r="X15" s="63">
        <v>30</v>
      </c>
      <c r="Y15" s="61">
        <v>28</v>
      </c>
      <c r="Z15" s="64">
        <v>40</v>
      </c>
      <c r="AA15" s="65">
        <v>40</v>
      </c>
      <c r="AB15" s="65">
        <v>40</v>
      </c>
      <c r="AC15" s="65">
        <v>40</v>
      </c>
      <c r="AD15" s="65">
        <v>40</v>
      </c>
      <c r="AE15" s="66">
        <v>40</v>
      </c>
      <c r="AF15" s="64">
        <v>40</v>
      </c>
      <c r="AG15" s="63">
        <v>36</v>
      </c>
      <c r="AH15" s="63">
        <v>29</v>
      </c>
      <c r="AI15" s="63">
        <v>23</v>
      </c>
      <c r="AJ15" s="63">
        <v>18</v>
      </c>
      <c r="AK15" s="61">
        <v>12</v>
      </c>
      <c r="AL15" s="64">
        <v>25</v>
      </c>
      <c r="AM15" s="63">
        <v>33</v>
      </c>
      <c r="AN15" s="63">
        <v>33</v>
      </c>
      <c r="AO15" s="63">
        <v>34</v>
      </c>
      <c r="AP15" s="63">
        <v>33</v>
      </c>
      <c r="AQ15" s="61">
        <v>25</v>
      </c>
      <c r="AR15" s="64">
        <v>30</v>
      </c>
      <c r="AS15" s="63">
        <v>32</v>
      </c>
      <c r="AT15" s="63">
        <v>32</v>
      </c>
      <c r="AU15" s="63">
        <v>30</v>
      </c>
      <c r="AV15" s="63">
        <v>30</v>
      </c>
      <c r="AW15" s="61">
        <v>30</v>
      </c>
      <c r="AX15" s="64">
        <v>32</v>
      </c>
      <c r="AY15" s="63">
        <v>32</v>
      </c>
      <c r="AZ15" s="63">
        <v>32</v>
      </c>
      <c r="BA15" s="63">
        <v>32</v>
      </c>
      <c r="BB15" s="63">
        <v>32</v>
      </c>
      <c r="BC15" s="61">
        <v>35</v>
      </c>
      <c r="BD15" s="64">
        <v>28</v>
      </c>
      <c r="BE15" s="63">
        <v>28</v>
      </c>
      <c r="BF15" s="63">
        <v>28</v>
      </c>
      <c r="BG15" s="63">
        <v>28</v>
      </c>
      <c r="BH15" s="63">
        <v>28</v>
      </c>
      <c r="BI15" s="61">
        <v>27</v>
      </c>
      <c r="BJ15" s="64">
        <v>27</v>
      </c>
      <c r="BK15" s="63">
        <v>26</v>
      </c>
      <c r="BL15" s="63">
        <v>26</v>
      </c>
      <c r="BM15" s="63">
        <v>26</v>
      </c>
      <c r="BN15" s="63">
        <v>25</v>
      </c>
      <c r="BO15" s="61">
        <v>24</v>
      </c>
      <c r="BP15" s="64">
        <v>38</v>
      </c>
      <c r="BQ15" s="63">
        <v>38</v>
      </c>
      <c r="BR15" s="63">
        <v>38</v>
      </c>
      <c r="BS15" s="63">
        <v>38</v>
      </c>
      <c r="BT15" s="63">
        <v>38</v>
      </c>
      <c r="BU15" s="61">
        <v>36</v>
      </c>
      <c r="BV15" s="64">
        <v>38</v>
      </c>
      <c r="BW15" s="63">
        <v>36</v>
      </c>
      <c r="BX15" s="63">
        <v>36</v>
      </c>
      <c r="BY15" s="63">
        <v>36</v>
      </c>
      <c r="BZ15" s="63">
        <v>35</v>
      </c>
      <c r="CA15" s="61">
        <v>32</v>
      </c>
      <c r="CB15" s="64">
        <v>27</v>
      </c>
      <c r="CC15" s="63">
        <v>27</v>
      </c>
      <c r="CD15" s="63">
        <v>27</v>
      </c>
      <c r="CE15" s="63">
        <v>27</v>
      </c>
      <c r="CF15" s="63">
        <v>27</v>
      </c>
      <c r="CG15" s="61">
        <v>23</v>
      </c>
      <c r="CH15" s="64">
        <f>[1]Võru_2024!C58</f>
        <v>0</v>
      </c>
      <c r="CI15" s="63">
        <v>37</v>
      </c>
      <c r="CJ15" s="63">
        <v>31</v>
      </c>
      <c r="CK15" s="63">
        <v>26</v>
      </c>
      <c r="CL15" s="63">
        <v>21</v>
      </c>
      <c r="CM15" s="61">
        <v>18</v>
      </c>
      <c r="CN15" s="64"/>
      <c r="CO15" s="63"/>
      <c r="CP15" s="63"/>
      <c r="CQ15" s="63"/>
      <c r="CR15" s="63"/>
      <c r="CS15" s="61"/>
      <c r="CT15" s="27">
        <f>SUM(B15:CS15)</f>
        <v>2831</v>
      </c>
      <c r="CU15" s="67"/>
    </row>
    <row r="16" spans="1:99" ht="12" customHeight="1" x14ac:dyDescent="0.35">
      <c r="A16" s="68"/>
      <c r="B16" s="69">
        <f>SUM(B15:G15)</f>
        <v>225</v>
      </c>
      <c r="C16" s="70"/>
      <c r="D16" s="70"/>
      <c r="E16" s="70"/>
      <c r="F16" s="70"/>
      <c r="G16" s="71"/>
      <c r="H16" s="72">
        <f>SUM(H15:M15)</f>
        <v>144</v>
      </c>
      <c r="I16" s="73"/>
      <c r="J16" s="73"/>
      <c r="K16" s="73"/>
      <c r="L16" s="73"/>
      <c r="M16" s="74"/>
      <c r="N16" s="75">
        <f>SUM(N15:S15)</f>
        <v>273</v>
      </c>
      <c r="O16" s="76"/>
      <c r="P16" s="76"/>
      <c r="Q16" s="76"/>
      <c r="R16" s="76"/>
      <c r="S16" s="74"/>
      <c r="T16" s="77">
        <f>SUM(T15:Y15)</f>
        <v>178</v>
      </c>
      <c r="U16" s="76"/>
      <c r="V16" s="76"/>
      <c r="W16" s="76"/>
      <c r="X16" s="76"/>
      <c r="Y16" s="74"/>
      <c r="Z16" s="77">
        <f>SUM(Z15:AE15)</f>
        <v>240</v>
      </c>
      <c r="AA16" s="76"/>
      <c r="AB16" s="76"/>
      <c r="AC16" s="76"/>
      <c r="AD16" s="76"/>
      <c r="AE16" s="74"/>
      <c r="AF16" s="77">
        <f>SUM(AF15:AK15)</f>
        <v>158</v>
      </c>
      <c r="AG16" s="76"/>
      <c r="AH16" s="76"/>
      <c r="AI16" s="76"/>
      <c r="AJ16" s="76"/>
      <c r="AK16" s="74"/>
      <c r="AL16" s="72"/>
      <c r="AM16" s="76"/>
      <c r="AN16" s="76"/>
      <c r="AO16" s="76"/>
      <c r="AP16" s="76"/>
      <c r="AQ16" s="74"/>
      <c r="AR16" s="72"/>
      <c r="AS16" s="76"/>
      <c r="AT16" s="76"/>
      <c r="AU16" s="76"/>
      <c r="AV16" s="76"/>
      <c r="AW16" s="74"/>
      <c r="AX16" s="77">
        <f>SUM(AX15:BC15)</f>
        <v>195</v>
      </c>
      <c r="AY16" s="76"/>
      <c r="AZ16" s="76"/>
      <c r="BA16" s="76"/>
      <c r="BB16" s="76"/>
      <c r="BC16" s="74"/>
      <c r="BD16" s="72"/>
      <c r="BE16" s="76"/>
      <c r="BF16" s="76"/>
      <c r="BG16" s="76"/>
      <c r="BH16" s="76"/>
      <c r="BI16" s="74"/>
      <c r="BJ16" s="77">
        <f>SUM(BJ15:BO15)</f>
        <v>154</v>
      </c>
      <c r="BK16" s="76"/>
      <c r="BL16" s="76"/>
      <c r="BM16" s="76"/>
      <c r="BN16" s="76"/>
      <c r="BO16" s="74"/>
      <c r="BP16" s="72"/>
      <c r="BQ16" s="76"/>
      <c r="BR16" s="76"/>
      <c r="BS16" s="76"/>
      <c r="BT16" s="76"/>
      <c r="BU16" s="74"/>
      <c r="BV16" s="77">
        <f>SUM(BV15:CA15)</f>
        <v>213</v>
      </c>
      <c r="BW16" s="76"/>
      <c r="BX16" s="76"/>
      <c r="BY16" s="76"/>
      <c r="BZ16" s="76"/>
      <c r="CA16" s="74"/>
      <c r="CB16" s="72"/>
      <c r="CC16" s="76"/>
      <c r="CD16" s="76"/>
      <c r="CE16" s="76"/>
      <c r="CF16" s="76"/>
      <c r="CG16" s="74"/>
      <c r="CH16" s="72">
        <f>SUM(CH15:CM15)</f>
        <v>133</v>
      </c>
      <c r="CI16" s="76"/>
      <c r="CJ16" s="76"/>
      <c r="CK16" s="76"/>
      <c r="CL16" s="76"/>
      <c r="CM16" s="74"/>
      <c r="CN16" s="77">
        <f>SUM(CN15:CS15)</f>
        <v>0</v>
      </c>
      <c r="CO16" s="76"/>
      <c r="CP16" s="76"/>
      <c r="CQ16" s="76"/>
      <c r="CR16" s="76"/>
      <c r="CS16" s="74"/>
      <c r="CT16" s="78"/>
      <c r="CU16" s="3"/>
    </row>
    <row r="17" spans="1:99" ht="12" customHeight="1" x14ac:dyDescent="0.35">
      <c r="A17" s="79" t="s">
        <v>30</v>
      </c>
      <c r="B17" s="80"/>
      <c r="C17" s="80"/>
      <c r="D17" s="80"/>
      <c r="E17" s="80"/>
      <c r="F17" s="80"/>
      <c r="G17" s="81"/>
      <c r="H17" s="82"/>
      <c r="I17" s="83"/>
      <c r="J17" s="83"/>
      <c r="K17" s="83"/>
      <c r="L17" s="83"/>
      <c r="M17" s="84"/>
      <c r="N17" s="85"/>
      <c r="O17" s="86"/>
      <c r="P17" s="86"/>
      <c r="Q17" s="86"/>
      <c r="R17" s="86"/>
      <c r="S17" s="87"/>
      <c r="T17" s="88"/>
      <c r="U17" s="86"/>
      <c r="V17" s="86"/>
      <c r="W17" s="86"/>
      <c r="X17" s="86"/>
      <c r="Y17" s="89"/>
      <c r="Z17" s="90" t="s">
        <v>28</v>
      </c>
      <c r="AA17" s="91"/>
      <c r="AB17" s="91"/>
      <c r="AC17" s="91"/>
      <c r="AD17" s="91"/>
      <c r="AE17" s="89"/>
      <c r="AF17" s="90"/>
      <c r="AG17" s="91"/>
      <c r="AH17" s="91"/>
      <c r="AI17" s="91"/>
      <c r="AJ17" s="91"/>
      <c r="AK17" s="89"/>
      <c r="AL17" s="90"/>
      <c r="AM17" s="91"/>
      <c r="AN17" s="91"/>
      <c r="AO17" s="91"/>
      <c r="AP17" s="91"/>
      <c r="AQ17" s="89"/>
      <c r="AR17" s="90"/>
      <c r="AS17" s="91"/>
      <c r="AT17" s="91"/>
      <c r="AU17" s="91"/>
      <c r="AV17" s="91"/>
      <c r="AW17" s="89"/>
      <c r="AX17" s="90"/>
      <c r="AY17" s="91"/>
      <c r="AZ17" s="91"/>
      <c r="BA17" s="91"/>
      <c r="BB17" s="91"/>
      <c r="BC17" s="89"/>
      <c r="BD17" s="90"/>
      <c r="BE17" s="91"/>
      <c r="BF17" s="91"/>
      <c r="BG17" s="91"/>
      <c r="BH17" s="91"/>
      <c r="BI17" s="89"/>
      <c r="BJ17" s="90"/>
      <c r="BK17" s="91"/>
      <c r="BL17" s="91"/>
      <c r="BM17" s="91"/>
      <c r="BN17" s="91"/>
      <c r="BO17" s="89"/>
      <c r="BP17" s="90"/>
      <c r="BQ17" s="91"/>
      <c r="BR17" s="91"/>
      <c r="BS17" s="91"/>
      <c r="BT17" s="91"/>
      <c r="BU17" s="89"/>
      <c r="BV17" s="90"/>
      <c r="BW17" s="91"/>
      <c r="BX17" s="91"/>
      <c r="BY17" s="91"/>
      <c r="BZ17" s="91"/>
      <c r="CA17" s="89"/>
      <c r="CB17" s="90"/>
      <c r="CC17" s="91"/>
      <c r="CD17" s="91"/>
      <c r="CE17" s="91"/>
      <c r="CF17" s="91"/>
      <c r="CG17" s="89"/>
      <c r="CH17" s="90"/>
      <c r="CI17" s="91"/>
      <c r="CJ17" s="91"/>
      <c r="CK17" s="91"/>
      <c r="CL17" s="91"/>
      <c r="CM17" s="89"/>
      <c r="CN17" s="90"/>
      <c r="CO17" s="91"/>
      <c r="CP17" s="91"/>
      <c r="CQ17" s="91"/>
      <c r="CR17" s="91"/>
      <c r="CS17" s="89"/>
      <c r="CT17" s="92"/>
      <c r="CU17" s="3"/>
    </row>
    <row r="18" spans="1:99" ht="12" customHeight="1" x14ac:dyDescent="0.35">
      <c r="A18" s="5" t="s">
        <v>2</v>
      </c>
      <c r="B18" s="6" t="s">
        <v>3</v>
      </c>
      <c r="C18" s="7" t="s">
        <v>3</v>
      </c>
      <c r="D18" s="7" t="s">
        <v>3</v>
      </c>
      <c r="E18" s="7" t="s">
        <v>3</v>
      </c>
      <c r="F18" s="7" t="s">
        <v>3</v>
      </c>
      <c r="G18" s="8" t="s">
        <v>3</v>
      </c>
      <c r="H18" s="93" t="s">
        <v>4</v>
      </c>
      <c r="I18" s="94" t="s">
        <v>4</v>
      </c>
      <c r="J18" s="94" t="s">
        <v>4</v>
      </c>
      <c r="K18" s="94" t="s">
        <v>4</v>
      </c>
      <c r="L18" s="94" t="s">
        <v>4</v>
      </c>
      <c r="M18" s="95" t="s">
        <v>4</v>
      </c>
      <c r="N18" s="96" t="s">
        <v>5</v>
      </c>
      <c r="O18" s="94" t="s">
        <v>5</v>
      </c>
      <c r="P18" s="94" t="s">
        <v>5</v>
      </c>
      <c r="Q18" s="94" t="s">
        <v>5</v>
      </c>
      <c r="R18" s="94" t="s">
        <v>5</v>
      </c>
      <c r="S18" s="95" t="s">
        <v>5</v>
      </c>
      <c r="T18" s="93" t="s">
        <v>6</v>
      </c>
      <c r="U18" s="94" t="s">
        <v>6</v>
      </c>
      <c r="V18" s="94" t="s">
        <v>6</v>
      </c>
      <c r="W18" s="94" t="s">
        <v>6</v>
      </c>
      <c r="X18" s="94" t="s">
        <v>6</v>
      </c>
      <c r="Y18" s="95" t="s">
        <v>6</v>
      </c>
      <c r="Z18" s="93" t="s">
        <v>7</v>
      </c>
      <c r="AA18" s="94" t="s">
        <v>7</v>
      </c>
      <c r="AB18" s="94" t="s">
        <v>7</v>
      </c>
      <c r="AC18" s="94" t="s">
        <v>7</v>
      </c>
      <c r="AD18" s="94" t="s">
        <v>7</v>
      </c>
      <c r="AE18" s="95" t="s">
        <v>7</v>
      </c>
      <c r="AF18" s="93" t="s">
        <v>8</v>
      </c>
      <c r="AG18" s="94" t="s">
        <v>8</v>
      </c>
      <c r="AH18" s="94" t="s">
        <v>8</v>
      </c>
      <c r="AI18" s="94" t="s">
        <v>8</v>
      </c>
      <c r="AJ18" s="94" t="s">
        <v>8</v>
      </c>
      <c r="AK18" s="95" t="s">
        <v>8</v>
      </c>
      <c r="AL18" s="93" t="s">
        <v>9</v>
      </c>
      <c r="AM18" s="94" t="s">
        <v>9</v>
      </c>
      <c r="AN18" s="94" t="s">
        <v>9</v>
      </c>
      <c r="AO18" s="94" t="s">
        <v>9</v>
      </c>
      <c r="AP18" s="94" t="s">
        <v>9</v>
      </c>
      <c r="AQ18" s="95" t="s">
        <v>9</v>
      </c>
      <c r="AR18" s="93" t="s">
        <v>10</v>
      </c>
      <c r="AS18" s="94" t="s">
        <v>10</v>
      </c>
      <c r="AT18" s="94" t="s">
        <v>10</v>
      </c>
      <c r="AU18" s="94" t="s">
        <v>10</v>
      </c>
      <c r="AV18" s="94" t="s">
        <v>10</v>
      </c>
      <c r="AW18" s="95" t="s">
        <v>10</v>
      </c>
      <c r="AX18" s="93" t="s">
        <v>11</v>
      </c>
      <c r="AY18" s="94" t="s">
        <v>11</v>
      </c>
      <c r="AZ18" s="94" t="s">
        <v>11</v>
      </c>
      <c r="BA18" s="94" t="s">
        <v>11</v>
      </c>
      <c r="BB18" s="94" t="s">
        <v>11</v>
      </c>
      <c r="BC18" s="95" t="s">
        <v>11</v>
      </c>
      <c r="BD18" s="93" t="s">
        <v>12</v>
      </c>
      <c r="BE18" s="94" t="s">
        <v>12</v>
      </c>
      <c r="BF18" s="94" t="s">
        <v>12</v>
      </c>
      <c r="BG18" s="94" t="s">
        <v>12</v>
      </c>
      <c r="BH18" s="94" t="s">
        <v>12</v>
      </c>
      <c r="BI18" s="95" t="s">
        <v>12</v>
      </c>
      <c r="BJ18" s="93" t="s">
        <v>13</v>
      </c>
      <c r="BK18" s="94" t="s">
        <v>13</v>
      </c>
      <c r="BL18" s="94" t="s">
        <v>13</v>
      </c>
      <c r="BM18" s="94" t="s">
        <v>13</v>
      </c>
      <c r="BN18" s="94" t="s">
        <v>13</v>
      </c>
      <c r="BO18" s="95" t="s">
        <v>13</v>
      </c>
      <c r="BP18" s="93" t="s">
        <v>14</v>
      </c>
      <c r="BQ18" s="94" t="s">
        <v>14</v>
      </c>
      <c r="BR18" s="94" t="s">
        <v>14</v>
      </c>
      <c r="BS18" s="94" t="s">
        <v>14</v>
      </c>
      <c r="BT18" s="94" t="s">
        <v>14</v>
      </c>
      <c r="BU18" s="95" t="s">
        <v>14</v>
      </c>
      <c r="BV18" s="93" t="s">
        <v>15</v>
      </c>
      <c r="BW18" s="94" t="s">
        <v>15</v>
      </c>
      <c r="BX18" s="94" t="s">
        <v>15</v>
      </c>
      <c r="BY18" s="94" t="s">
        <v>15</v>
      </c>
      <c r="BZ18" s="94" t="s">
        <v>15</v>
      </c>
      <c r="CA18" s="95" t="s">
        <v>15</v>
      </c>
      <c r="CB18" s="93" t="s">
        <v>16</v>
      </c>
      <c r="CC18" s="94" t="s">
        <v>16</v>
      </c>
      <c r="CD18" s="94" t="s">
        <v>16</v>
      </c>
      <c r="CE18" s="94" t="s">
        <v>16</v>
      </c>
      <c r="CF18" s="94" t="s">
        <v>16</v>
      </c>
      <c r="CG18" s="95" t="s">
        <v>16</v>
      </c>
      <c r="CH18" s="93" t="s">
        <v>17</v>
      </c>
      <c r="CI18" s="94" t="s">
        <v>17</v>
      </c>
      <c r="CJ18" s="94" t="s">
        <v>17</v>
      </c>
      <c r="CK18" s="94" t="s">
        <v>17</v>
      </c>
      <c r="CL18" s="94" t="s">
        <v>17</v>
      </c>
      <c r="CM18" s="95" t="s">
        <v>17</v>
      </c>
      <c r="CN18" s="93" t="s">
        <v>18</v>
      </c>
      <c r="CO18" s="94" t="s">
        <v>18</v>
      </c>
      <c r="CP18" s="94" t="s">
        <v>18</v>
      </c>
      <c r="CQ18" s="94" t="s">
        <v>18</v>
      </c>
      <c r="CR18" s="94" t="s">
        <v>18</v>
      </c>
      <c r="CS18" s="95" t="s">
        <v>18</v>
      </c>
      <c r="CT18" s="54"/>
      <c r="CU18" s="12"/>
    </row>
    <row r="19" spans="1:99" ht="12" customHeight="1" x14ac:dyDescent="0.35">
      <c r="A19" s="13" t="s">
        <v>19</v>
      </c>
      <c r="B19" s="14">
        <v>2024</v>
      </c>
      <c r="C19" s="15">
        <v>2025</v>
      </c>
      <c r="D19" s="15">
        <v>2026</v>
      </c>
      <c r="E19" s="15">
        <v>2027</v>
      </c>
      <c r="F19" s="15">
        <v>2028</v>
      </c>
      <c r="G19" s="16">
        <v>2029</v>
      </c>
      <c r="H19" s="14">
        <v>2024</v>
      </c>
      <c r="I19" s="15">
        <v>2025</v>
      </c>
      <c r="J19" s="15">
        <v>2026</v>
      </c>
      <c r="K19" s="15">
        <v>2027</v>
      </c>
      <c r="L19" s="15">
        <v>2028</v>
      </c>
      <c r="M19" s="17">
        <v>2029</v>
      </c>
      <c r="N19" s="18">
        <v>2024</v>
      </c>
      <c r="O19" s="15">
        <v>2025</v>
      </c>
      <c r="P19" s="15">
        <v>2026</v>
      </c>
      <c r="Q19" s="15">
        <v>2027</v>
      </c>
      <c r="R19" s="15">
        <v>2028</v>
      </c>
      <c r="S19" s="17">
        <v>2029</v>
      </c>
      <c r="T19" s="14">
        <v>2024</v>
      </c>
      <c r="U19" s="15">
        <v>2025</v>
      </c>
      <c r="V19" s="15">
        <v>2026</v>
      </c>
      <c r="W19" s="15">
        <v>2027</v>
      </c>
      <c r="X19" s="15">
        <v>2028</v>
      </c>
      <c r="Y19" s="17">
        <v>2029</v>
      </c>
      <c r="Z19" s="14">
        <v>2024</v>
      </c>
      <c r="AA19" s="15">
        <v>2025</v>
      </c>
      <c r="AB19" s="15">
        <v>2026</v>
      </c>
      <c r="AC19" s="15">
        <v>2027</v>
      </c>
      <c r="AD19" s="15">
        <v>2028</v>
      </c>
      <c r="AE19" s="17">
        <v>2029</v>
      </c>
      <c r="AF19" s="14">
        <v>2024</v>
      </c>
      <c r="AG19" s="15">
        <v>2025</v>
      </c>
      <c r="AH19" s="15">
        <v>2026</v>
      </c>
      <c r="AI19" s="15">
        <v>2027</v>
      </c>
      <c r="AJ19" s="15">
        <v>2028</v>
      </c>
      <c r="AK19" s="17">
        <v>2029</v>
      </c>
      <c r="AL19" s="14">
        <v>2024</v>
      </c>
      <c r="AM19" s="15">
        <v>2025</v>
      </c>
      <c r="AN19" s="15">
        <v>2026</v>
      </c>
      <c r="AO19" s="15">
        <v>2027</v>
      </c>
      <c r="AP19" s="15">
        <v>2028</v>
      </c>
      <c r="AQ19" s="17">
        <v>2029</v>
      </c>
      <c r="AR19" s="14">
        <v>2024</v>
      </c>
      <c r="AS19" s="15">
        <v>2025</v>
      </c>
      <c r="AT19" s="15">
        <v>2026</v>
      </c>
      <c r="AU19" s="15">
        <v>2027</v>
      </c>
      <c r="AV19" s="15">
        <v>2028</v>
      </c>
      <c r="AW19" s="17">
        <v>2029</v>
      </c>
      <c r="AX19" s="14">
        <v>2024</v>
      </c>
      <c r="AY19" s="15">
        <v>2025</v>
      </c>
      <c r="AZ19" s="15">
        <v>2026</v>
      </c>
      <c r="BA19" s="15">
        <v>2027</v>
      </c>
      <c r="BB19" s="15">
        <v>2028</v>
      </c>
      <c r="BC19" s="17">
        <v>2029</v>
      </c>
      <c r="BD19" s="14">
        <v>2024</v>
      </c>
      <c r="BE19" s="15">
        <v>2025</v>
      </c>
      <c r="BF19" s="15">
        <v>2026</v>
      </c>
      <c r="BG19" s="15">
        <v>2027</v>
      </c>
      <c r="BH19" s="15">
        <v>2028</v>
      </c>
      <c r="BI19" s="17">
        <v>2029</v>
      </c>
      <c r="BJ19" s="14">
        <v>2024</v>
      </c>
      <c r="BK19" s="15">
        <v>2025</v>
      </c>
      <c r="BL19" s="15">
        <v>2026</v>
      </c>
      <c r="BM19" s="15">
        <v>2027</v>
      </c>
      <c r="BN19" s="15">
        <v>2028</v>
      </c>
      <c r="BO19" s="17">
        <v>2029</v>
      </c>
      <c r="BP19" s="14">
        <v>2024</v>
      </c>
      <c r="BQ19" s="15">
        <v>2025</v>
      </c>
      <c r="BR19" s="15">
        <v>2026</v>
      </c>
      <c r="BS19" s="15">
        <v>2027</v>
      </c>
      <c r="BT19" s="15">
        <v>2028</v>
      </c>
      <c r="BU19" s="17">
        <v>2029</v>
      </c>
      <c r="BV19" s="14">
        <v>2024</v>
      </c>
      <c r="BW19" s="15">
        <v>2025</v>
      </c>
      <c r="BX19" s="15">
        <v>2026</v>
      </c>
      <c r="BY19" s="15">
        <v>2027</v>
      </c>
      <c r="BZ19" s="15">
        <v>2028</v>
      </c>
      <c r="CA19" s="17">
        <v>2029</v>
      </c>
      <c r="CB19" s="14">
        <v>2024</v>
      </c>
      <c r="CC19" s="15">
        <v>2025</v>
      </c>
      <c r="CD19" s="15">
        <v>2026</v>
      </c>
      <c r="CE19" s="15">
        <v>2027</v>
      </c>
      <c r="CF19" s="15">
        <v>2028</v>
      </c>
      <c r="CG19" s="17">
        <v>2029</v>
      </c>
      <c r="CH19" s="14">
        <v>2024</v>
      </c>
      <c r="CI19" s="15">
        <v>2025</v>
      </c>
      <c r="CJ19" s="15">
        <v>2026</v>
      </c>
      <c r="CK19" s="15">
        <v>2027</v>
      </c>
      <c r="CL19" s="15">
        <v>2028</v>
      </c>
      <c r="CM19" s="17">
        <v>2029</v>
      </c>
      <c r="CN19" s="14">
        <v>2024</v>
      </c>
      <c r="CO19" s="15">
        <v>2025</v>
      </c>
      <c r="CP19" s="15">
        <v>2026</v>
      </c>
      <c r="CQ19" s="15">
        <v>2027</v>
      </c>
      <c r="CR19" s="15">
        <v>2028</v>
      </c>
      <c r="CS19" s="17">
        <v>2029</v>
      </c>
      <c r="CT19" s="19" t="s">
        <v>20</v>
      </c>
      <c r="CU19" s="20"/>
    </row>
    <row r="20" spans="1:99" ht="12" customHeight="1" x14ac:dyDescent="0.35">
      <c r="A20" s="21" t="s">
        <v>21</v>
      </c>
      <c r="B20" s="22">
        <v>37610</v>
      </c>
      <c r="C20" s="23">
        <v>37610</v>
      </c>
      <c r="D20" s="23">
        <v>37610</v>
      </c>
      <c r="E20" s="23">
        <v>37610</v>
      </c>
      <c r="F20" s="23">
        <v>37610</v>
      </c>
      <c r="G20" s="24">
        <v>37610</v>
      </c>
      <c r="H20" s="22">
        <v>22807</v>
      </c>
      <c r="I20" s="23">
        <v>22807</v>
      </c>
      <c r="J20" s="23">
        <v>22807</v>
      </c>
      <c r="K20" s="23">
        <v>22807</v>
      </c>
      <c r="L20" s="23">
        <v>22807</v>
      </c>
      <c r="M20" s="25">
        <v>22807</v>
      </c>
      <c r="N20" s="26">
        <v>46266</v>
      </c>
      <c r="O20" s="23">
        <v>46266</v>
      </c>
      <c r="P20" s="23">
        <v>46266</v>
      </c>
      <c r="Q20" s="23">
        <v>46266</v>
      </c>
      <c r="R20" s="23">
        <v>46266</v>
      </c>
      <c r="S20" s="25">
        <v>46266</v>
      </c>
      <c r="T20" s="22">
        <v>28963</v>
      </c>
      <c r="U20" s="23">
        <v>28963</v>
      </c>
      <c r="V20" s="23">
        <v>28963</v>
      </c>
      <c r="W20" s="23">
        <v>28963</v>
      </c>
      <c r="X20" s="23">
        <v>28963</v>
      </c>
      <c r="Y20" s="25">
        <v>28963</v>
      </c>
      <c r="Z20" s="22">
        <v>26506</v>
      </c>
      <c r="AA20" s="23">
        <v>26506</v>
      </c>
      <c r="AB20" s="23">
        <v>26506</v>
      </c>
      <c r="AC20" s="23">
        <v>26506</v>
      </c>
      <c r="AD20" s="23">
        <v>26506</v>
      </c>
      <c r="AE20" s="25">
        <v>26506</v>
      </c>
      <c r="AF20" s="22">
        <v>25305</v>
      </c>
      <c r="AG20" s="23">
        <v>25305</v>
      </c>
      <c r="AH20" s="23">
        <v>25305</v>
      </c>
      <c r="AI20" s="23">
        <v>25305</v>
      </c>
      <c r="AJ20" s="23">
        <v>25305</v>
      </c>
      <c r="AK20" s="25">
        <v>25305</v>
      </c>
      <c r="AL20" s="22">
        <v>29943.599999999999</v>
      </c>
      <c r="AM20" s="23">
        <v>29944</v>
      </c>
      <c r="AN20" s="23">
        <v>29944</v>
      </c>
      <c r="AO20" s="23">
        <v>29944</v>
      </c>
      <c r="AP20" s="23">
        <v>29944</v>
      </c>
      <c r="AQ20" s="25">
        <v>29944</v>
      </c>
      <c r="AR20" s="22">
        <v>30118</v>
      </c>
      <c r="AS20" s="23">
        <v>30118</v>
      </c>
      <c r="AT20" s="23">
        <v>30118</v>
      </c>
      <c r="AU20" s="23">
        <v>30118</v>
      </c>
      <c r="AV20" s="23">
        <v>30118</v>
      </c>
      <c r="AW20" s="25">
        <v>30118</v>
      </c>
      <c r="AX20" s="22">
        <v>32130</v>
      </c>
      <c r="AY20" s="23">
        <v>32130</v>
      </c>
      <c r="AZ20" s="23">
        <v>32130</v>
      </c>
      <c r="BA20" s="23">
        <v>32130</v>
      </c>
      <c r="BB20" s="23">
        <v>32130</v>
      </c>
      <c r="BC20" s="25">
        <v>32130</v>
      </c>
      <c r="BD20" s="22">
        <v>26979.4</v>
      </c>
      <c r="BE20" s="23">
        <v>26979</v>
      </c>
      <c r="BF20" s="23">
        <v>26979</v>
      </c>
      <c r="BG20" s="23">
        <v>26979</v>
      </c>
      <c r="BH20" s="23">
        <v>26979</v>
      </c>
      <c r="BI20" s="25">
        <v>26979</v>
      </c>
      <c r="BJ20" s="22">
        <v>24654</v>
      </c>
      <c r="BK20" s="23">
        <v>24654</v>
      </c>
      <c r="BL20" s="23">
        <v>24654</v>
      </c>
      <c r="BM20" s="23">
        <v>24654</v>
      </c>
      <c r="BN20" s="23">
        <v>24654</v>
      </c>
      <c r="BO20" s="25">
        <v>24654</v>
      </c>
      <c r="BP20" s="22">
        <v>37832</v>
      </c>
      <c r="BQ20" s="23">
        <v>37832</v>
      </c>
      <c r="BR20" s="23">
        <v>37832</v>
      </c>
      <c r="BS20" s="23">
        <v>37832</v>
      </c>
      <c r="BT20" s="23">
        <v>37832</v>
      </c>
      <c r="BU20" s="25">
        <v>37832</v>
      </c>
      <c r="BV20" s="22">
        <v>35478</v>
      </c>
      <c r="BW20" s="23">
        <v>35478.199999999997</v>
      </c>
      <c r="BX20" s="23">
        <v>35478.199999999997</v>
      </c>
      <c r="BY20" s="23">
        <v>35478.199999999997</v>
      </c>
      <c r="BZ20" s="23">
        <v>35478.199999999997</v>
      </c>
      <c r="CA20" s="25">
        <v>35478.199999999997</v>
      </c>
      <c r="CB20" s="22">
        <v>25531.440000000002</v>
      </c>
      <c r="CC20" s="23">
        <v>25531.440000000002</v>
      </c>
      <c r="CD20" s="23">
        <v>25531.440000000002</v>
      </c>
      <c r="CE20" s="23">
        <v>25531.440000000002</v>
      </c>
      <c r="CF20" s="23">
        <v>25531.440000000002</v>
      </c>
      <c r="CG20" s="25">
        <v>25531.440000000002</v>
      </c>
      <c r="CH20" s="22">
        <f>[1]Võru_2024!B74</f>
        <v>0</v>
      </c>
      <c r="CI20" s="23">
        <f>CI26/1.4</f>
        <v>0</v>
      </c>
      <c r="CJ20" s="23">
        <v>29061</v>
      </c>
      <c r="CK20" s="23">
        <v>29061</v>
      </c>
      <c r="CL20" s="23">
        <v>29061</v>
      </c>
      <c r="CM20" s="25">
        <v>29061</v>
      </c>
      <c r="CN20" s="22">
        <f>[1]MTÜ_2024!B76</f>
        <v>0</v>
      </c>
      <c r="CO20" s="23">
        <v>51020</v>
      </c>
      <c r="CP20" s="23">
        <v>51020</v>
      </c>
      <c r="CQ20" s="23">
        <v>51020</v>
      </c>
      <c r="CR20" s="23">
        <v>51020</v>
      </c>
      <c r="CS20" s="25">
        <v>51020</v>
      </c>
      <c r="CT20" s="27">
        <f t="shared" ref="CT20:CT26" si="1">SUM(B20:CS20)</f>
        <v>2952085.6400000006</v>
      </c>
      <c r="CU20" s="28"/>
    </row>
    <row r="21" spans="1:99" ht="12" customHeight="1" x14ac:dyDescent="0.35">
      <c r="A21" s="29" t="s">
        <v>31</v>
      </c>
      <c r="B21" s="22">
        <v>37610</v>
      </c>
      <c r="C21" s="23">
        <v>37610</v>
      </c>
      <c r="D21" s="23">
        <v>37610</v>
      </c>
      <c r="E21" s="23">
        <v>37610</v>
      </c>
      <c r="F21" s="23">
        <v>37610</v>
      </c>
      <c r="G21" s="24">
        <v>37610</v>
      </c>
      <c r="H21" s="22">
        <v>22807</v>
      </c>
      <c r="I21" s="23">
        <v>22807</v>
      </c>
      <c r="J21" s="23">
        <v>22807</v>
      </c>
      <c r="K21" s="23">
        <v>22807</v>
      </c>
      <c r="L21" s="23">
        <v>22807</v>
      </c>
      <c r="M21" s="25">
        <v>22807</v>
      </c>
      <c r="N21" s="26">
        <v>46266</v>
      </c>
      <c r="O21" s="23">
        <v>46266</v>
      </c>
      <c r="P21" s="23">
        <v>46266</v>
      </c>
      <c r="Q21" s="23">
        <v>46266</v>
      </c>
      <c r="R21" s="23">
        <v>46266</v>
      </c>
      <c r="S21" s="25">
        <v>46266</v>
      </c>
      <c r="T21" s="22">
        <v>28294</v>
      </c>
      <c r="U21" s="23">
        <v>19940</v>
      </c>
      <c r="V21" s="23">
        <v>19940</v>
      </c>
      <c r="W21" s="23">
        <v>19940</v>
      </c>
      <c r="X21" s="23">
        <v>19940</v>
      </c>
      <c r="Y21" s="25">
        <v>19940</v>
      </c>
      <c r="Z21" s="22">
        <v>6996</v>
      </c>
      <c r="AA21" s="23">
        <v>4696</v>
      </c>
      <c r="AB21" s="23">
        <v>4696</v>
      </c>
      <c r="AC21" s="23">
        <v>4696</v>
      </c>
      <c r="AD21" s="23">
        <v>4696</v>
      </c>
      <c r="AE21" s="25">
        <v>4696</v>
      </c>
      <c r="AF21" s="22">
        <v>16056</v>
      </c>
      <c r="AG21" s="23">
        <v>16056</v>
      </c>
      <c r="AH21" s="23">
        <v>16056</v>
      </c>
      <c r="AI21" s="23">
        <v>16056</v>
      </c>
      <c r="AJ21" s="23">
        <v>16056</v>
      </c>
      <c r="AK21" s="25">
        <v>16056</v>
      </c>
      <c r="AL21" s="22">
        <v>9633.6</v>
      </c>
      <c r="AM21" s="23">
        <v>29944</v>
      </c>
      <c r="AN21" s="23">
        <v>29944</v>
      </c>
      <c r="AO21" s="23">
        <v>29944</v>
      </c>
      <c r="AP21" s="23">
        <v>29944</v>
      </c>
      <c r="AQ21" s="25">
        <v>29944</v>
      </c>
      <c r="AR21" s="22">
        <v>6437</v>
      </c>
      <c r="AS21" s="23">
        <v>5008</v>
      </c>
      <c r="AT21" s="23">
        <v>5008</v>
      </c>
      <c r="AU21" s="23">
        <v>5008</v>
      </c>
      <c r="AV21" s="23">
        <v>5008</v>
      </c>
      <c r="AW21" s="25">
        <v>5008</v>
      </c>
      <c r="AX21" s="22">
        <v>32130</v>
      </c>
      <c r="AY21" s="23">
        <v>32130</v>
      </c>
      <c r="AZ21" s="23">
        <v>32130</v>
      </c>
      <c r="BA21" s="23">
        <v>32130</v>
      </c>
      <c r="BB21" s="23">
        <v>32130</v>
      </c>
      <c r="BC21" s="25">
        <v>32130</v>
      </c>
      <c r="BD21" s="22">
        <v>19133.400000000001</v>
      </c>
      <c r="BE21" s="23">
        <v>19686</v>
      </c>
      <c r="BF21" s="23">
        <v>19686</v>
      </c>
      <c r="BG21" s="23">
        <v>19686</v>
      </c>
      <c r="BH21" s="23">
        <v>19686</v>
      </c>
      <c r="BI21" s="25">
        <v>19686</v>
      </c>
      <c r="BJ21" s="22">
        <v>24654</v>
      </c>
      <c r="BK21" s="23">
        <v>24654</v>
      </c>
      <c r="BL21" s="23">
        <v>24654</v>
      </c>
      <c r="BM21" s="23">
        <v>24654</v>
      </c>
      <c r="BN21" s="23">
        <v>24654</v>
      </c>
      <c r="BO21" s="25">
        <v>24654</v>
      </c>
      <c r="BP21" s="22">
        <v>37832</v>
      </c>
      <c r="BQ21" s="23">
        <v>37832</v>
      </c>
      <c r="BR21" s="23">
        <v>37832</v>
      </c>
      <c r="BS21" s="23">
        <v>37832</v>
      </c>
      <c r="BT21" s="23">
        <v>37832</v>
      </c>
      <c r="BU21" s="25">
        <v>37832</v>
      </c>
      <c r="BV21" s="22">
        <v>20070</v>
      </c>
      <c r="BW21" s="23">
        <v>19267.2</v>
      </c>
      <c r="BX21" s="23">
        <v>19267.2</v>
      </c>
      <c r="BY21" s="23">
        <v>19267.2</v>
      </c>
      <c r="BZ21" s="23">
        <v>19267.2</v>
      </c>
      <c r="CA21" s="25">
        <v>19267.2</v>
      </c>
      <c r="CB21" s="22">
        <v>15895.44</v>
      </c>
      <c r="CC21" s="23">
        <v>15895.44</v>
      </c>
      <c r="CD21" s="23">
        <v>15895.44</v>
      </c>
      <c r="CE21" s="23">
        <v>15895.44</v>
      </c>
      <c r="CF21" s="23">
        <v>15895.44</v>
      </c>
      <c r="CG21" s="25">
        <v>15895.44</v>
      </c>
      <c r="CH21" s="22">
        <f>[1]Võru_2024!B75</f>
        <v>0</v>
      </c>
      <c r="CI21" s="23">
        <f>CI20-CI22</f>
        <v>-2000</v>
      </c>
      <c r="CJ21" s="23">
        <v>29061</v>
      </c>
      <c r="CK21" s="23">
        <v>29061</v>
      </c>
      <c r="CL21" s="23">
        <v>29061</v>
      </c>
      <c r="CM21" s="25">
        <v>29061</v>
      </c>
      <c r="CN21" s="22">
        <f>[1]MTÜ_2024!B77</f>
        <v>0</v>
      </c>
      <c r="CO21" s="23">
        <v>44956</v>
      </c>
      <c r="CP21" s="23">
        <v>44956</v>
      </c>
      <c r="CQ21" s="23">
        <v>44956</v>
      </c>
      <c r="CR21" s="23">
        <v>44956</v>
      </c>
      <c r="CS21" s="25">
        <v>44956</v>
      </c>
      <c r="CT21" s="27">
        <f t="shared" si="1"/>
        <v>2321796.6399999997</v>
      </c>
      <c r="CU21" s="28"/>
    </row>
    <row r="22" spans="1:99" ht="12" customHeight="1" x14ac:dyDescent="0.35">
      <c r="A22" s="30" t="s">
        <v>23</v>
      </c>
      <c r="B22" s="22">
        <v>0</v>
      </c>
      <c r="C22" s="23">
        <v>0</v>
      </c>
      <c r="D22" s="23">
        <v>0</v>
      </c>
      <c r="E22" s="23">
        <v>0</v>
      </c>
      <c r="F22" s="23">
        <v>0</v>
      </c>
      <c r="G22" s="24">
        <v>0</v>
      </c>
      <c r="H22" s="22">
        <v>0</v>
      </c>
      <c r="I22" s="23">
        <v>0</v>
      </c>
      <c r="J22" s="23">
        <v>0</v>
      </c>
      <c r="K22" s="23">
        <v>0</v>
      </c>
      <c r="L22" s="23">
        <v>0</v>
      </c>
      <c r="M22" s="25">
        <v>0</v>
      </c>
      <c r="N22" s="26">
        <v>0</v>
      </c>
      <c r="O22" s="23">
        <v>0</v>
      </c>
      <c r="P22" s="23">
        <v>0</v>
      </c>
      <c r="Q22" s="23">
        <v>0</v>
      </c>
      <c r="R22" s="23">
        <v>0</v>
      </c>
      <c r="S22" s="25">
        <v>0</v>
      </c>
      <c r="T22" s="22">
        <v>669</v>
      </c>
      <c r="U22" s="23">
        <v>9023</v>
      </c>
      <c r="V22" s="23">
        <v>9023</v>
      </c>
      <c r="W22" s="23">
        <v>9023</v>
      </c>
      <c r="X22" s="23">
        <v>9023</v>
      </c>
      <c r="Y22" s="25">
        <v>9023</v>
      </c>
      <c r="Z22" s="22">
        <v>19510</v>
      </c>
      <c r="AA22" s="23">
        <v>21810</v>
      </c>
      <c r="AB22" s="23">
        <v>21810</v>
      </c>
      <c r="AC22" s="23">
        <v>21810</v>
      </c>
      <c r="AD22" s="23">
        <v>21810</v>
      </c>
      <c r="AE22" s="25">
        <v>21810</v>
      </c>
      <c r="AF22" s="22">
        <v>9249</v>
      </c>
      <c r="AG22" s="23">
        <v>9249</v>
      </c>
      <c r="AH22" s="23">
        <v>9249</v>
      </c>
      <c r="AI22" s="23">
        <v>9249</v>
      </c>
      <c r="AJ22" s="23">
        <v>9249</v>
      </c>
      <c r="AK22" s="25">
        <v>9249</v>
      </c>
      <c r="AL22" s="22">
        <v>20310</v>
      </c>
      <c r="AM22" s="23">
        <v>0</v>
      </c>
      <c r="AN22" s="23">
        <v>0</v>
      </c>
      <c r="AO22" s="23">
        <v>0</v>
      </c>
      <c r="AP22" s="23">
        <v>0</v>
      </c>
      <c r="AQ22" s="25">
        <v>0</v>
      </c>
      <c r="AR22" s="22">
        <v>23681</v>
      </c>
      <c r="AS22" s="23">
        <v>25110</v>
      </c>
      <c r="AT22" s="23">
        <v>25110</v>
      </c>
      <c r="AU22" s="23">
        <v>25110</v>
      </c>
      <c r="AV22" s="23">
        <v>25110</v>
      </c>
      <c r="AW22" s="25">
        <v>25110</v>
      </c>
      <c r="AX22" s="22">
        <v>0</v>
      </c>
      <c r="AY22" s="23">
        <v>0</v>
      </c>
      <c r="AZ22" s="23">
        <v>0</v>
      </c>
      <c r="BA22" s="23">
        <v>0</v>
      </c>
      <c r="BB22" s="23">
        <v>0</v>
      </c>
      <c r="BC22" s="25">
        <v>0</v>
      </c>
      <c r="BD22" s="22">
        <v>7846</v>
      </c>
      <c r="BE22" s="23">
        <v>7293</v>
      </c>
      <c r="BF22" s="23">
        <v>7293</v>
      </c>
      <c r="BG22" s="23">
        <v>7293</v>
      </c>
      <c r="BH22" s="23">
        <v>7293</v>
      </c>
      <c r="BI22" s="25">
        <v>7293</v>
      </c>
      <c r="BJ22" s="22">
        <v>0</v>
      </c>
      <c r="BK22" s="23"/>
      <c r="BL22" s="23"/>
      <c r="BM22" s="23"/>
      <c r="BN22" s="23"/>
      <c r="BO22" s="25"/>
      <c r="BP22" s="22">
        <v>0</v>
      </c>
      <c r="BQ22" s="23">
        <v>0</v>
      </c>
      <c r="BR22" s="23">
        <v>0</v>
      </c>
      <c r="BS22" s="23">
        <v>0</v>
      </c>
      <c r="BT22" s="23">
        <v>0</v>
      </c>
      <c r="BU22" s="25">
        <v>0</v>
      </c>
      <c r="BV22" s="22">
        <v>15408</v>
      </c>
      <c r="BW22" s="23">
        <v>16211</v>
      </c>
      <c r="BX22" s="23">
        <v>16211</v>
      </c>
      <c r="BY22" s="23">
        <v>16211</v>
      </c>
      <c r="BZ22" s="23">
        <v>16211</v>
      </c>
      <c r="CA22" s="25">
        <v>16211</v>
      </c>
      <c r="CB22" s="22">
        <v>9636</v>
      </c>
      <c r="CC22" s="23">
        <v>9636</v>
      </c>
      <c r="CD22" s="23">
        <v>9636</v>
      </c>
      <c r="CE22" s="23">
        <v>9636</v>
      </c>
      <c r="CF22" s="23">
        <v>9636</v>
      </c>
      <c r="CG22" s="25">
        <v>9636</v>
      </c>
      <c r="CH22" s="22">
        <f>[1]Võru_2024!B81</f>
        <v>0</v>
      </c>
      <c r="CI22" s="23">
        <v>2000</v>
      </c>
      <c r="CJ22" s="23">
        <v>0</v>
      </c>
      <c r="CK22" s="23">
        <v>0</v>
      </c>
      <c r="CL22" s="23">
        <v>0</v>
      </c>
      <c r="CM22" s="25">
        <v>0</v>
      </c>
      <c r="CN22" s="22">
        <f>[1]MTÜ_2024!B78</f>
        <v>0</v>
      </c>
      <c r="CO22" s="23">
        <v>6064</v>
      </c>
      <c r="CP22" s="23">
        <v>6064</v>
      </c>
      <c r="CQ22" s="23">
        <v>6064</v>
      </c>
      <c r="CR22" s="23">
        <v>6064</v>
      </c>
      <c r="CS22" s="25">
        <v>6064</v>
      </c>
      <c r="CT22" s="27">
        <f t="shared" si="1"/>
        <v>630289</v>
      </c>
      <c r="CU22" s="28"/>
    </row>
    <row r="23" spans="1:99" ht="12" customHeight="1" x14ac:dyDescent="0.35">
      <c r="A23" s="21" t="s">
        <v>24</v>
      </c>
      <c r="B23" s="22">
        <v>15044</v>
      </c>
      <c r="C23" s="23">
        <v>15044</v>
      </c>
      <c r="D23" s="23">
        <v>15044</v>
      </c>
      <c r="E23" s="23">
        <v>15044</v>
      </c>
      <c r="F23" s="23">
        <v>15044</v>
      </c>
      <c r="G23" s="24">
        <v>15044</v>
      </c>
      <c r="H23" s="22">
        <v>9123</v>
      </c>
      <c r="I23" s="23">
        <v>9123</v>
      </c>
      <c r="J23" s="23">
        <v>9123</v>
      </c>
      <c r="K23" s="23">
        <v>9123</v>
      </c>
      <c r="L23" s="23">
        <v>9123</v>
      </c>
      <c r="M23" s="25">
        <v>9123</v>
      </c>
      <c r="N23" s="26">
        <v>18506.400000000001</v>
      </c>
      <c r="O23" s="23">
        <v>18506.400000000001</v>
      </c>
      <c r="P23" s="23">
        <v>18506.400000000001</v>
      </c>
      <c r="Q23" s="23">
        <v>18506.400000000001</v>
      </c>
      <c r="R23" s="23">
        <v>18506.400000000001</v>
      </c>
      <c r="S23" s="25">
        <v>18506.400000000001</v>
      </c>
      <c r="T23" s="22">
        <v>11585.2</v>
      </c>
      <c r="U23" s="23">
        <v>11585.2</v>
      </c>
      <c r="V23" s="23">
        <v>11585.2</v>
      </c>
      <c r="W23" s="23">
        <v>11585.2</v>
      </c>
      <c r="X23" s="23">
        <v>11585.2</v>
      </c>
      <c r="Y23" s="25">
        <v>11585.2</v>
      </c>
      <c r="Z23" s="22">
        <v>10602</v>
      </c>
      <c r="AA23" s="23">
        <v>10602.400000000001</v>
      </c>
      <c r="AB23" s="23">
        <v>10602.400000000001</v>
      </c>
      <c r="AC23" s="23">
        <v>10602.400000000001</v>
      </c>
      <c r="AD23" s="23">
        <v>10602.400000000001</v>
      </c>
      <c r="AE23" s="25">
        <v>10602.400000000001</v>
      </c>
      <c r="AF23" s="22">
        <v>10122</v>
      </c>
      <c r="AG23" s="23">
        <v>10122</v>
      </c>
      <c r="AH23" s="23">
        <v>10122</v>
      </c>
      <c r="AI23" s="23">
        <v>10122</v>
      </c>
      <c r="AJ23" s="23">
        <v>10122</v>
      </c>
      <c r="AK23" s="25">
        <v>10122</v>
      </c>
      <c r="AL23" s="22">
        <v>11977.44</v>
      </c>
      <c r="AM23" s="23">
        <v>11977.6</v>
      </c>
      <c r="AN23" s="23">
        <v>11977.6</v>
      </c>
      <c r="AO23" s="23">
        <v>11977.6</v>
      </c>
      <c r="AP23" s="23">
        <v>11977.6</v>
      </c>
      <c r="AQ23" s="25">
        <v>11977.6</v>
      </c>
      <c r="AR23" s="22">
        <v>12047.2</v>
      </c>
      <c r="AS23" s="23">
        <v>12047.2</v>
      </c>
      <c r="AT23" s="23">
        <v>12047.2</v>
      </c>
      <c r="AU23" s="23">
        <v>12047.2</v>
      </c>
      <c r="AV23" s="23">
        <v>12047.2</v>
      </c>
      <c r="AW23" s="25">
        <v>12047.2</v>
      </c>
      <c r="AX23" s="22">
        <v>12852</v>
      </c>
      <c r="AY23" s="23">
        <v>12852</v>
      </c>
      <c r="AZ23" s="23">
        <v>12852</v>
      </c>
      <c r="BA23" s="23">
        <v>12852</v>
      </c>
      <c r="BB23" s="23">
        <v>12852</v>
      </c>
      <c r="BC23" s="25">
        <v>12852</v>
      </c>
      <c r="BD23" s="22">
        <v>10791.760000000002</v>
      </c>
      <c r="BE23" s="23">
        <v>10791.6</v>
      </c>
      <c r="BF23" s="23">
        <v>10791.6</v>
      </c>
      <c r="BG23" s="23">
        <v>10791.6</v>
      </c>
      <c r="BH23" s="23">
        <v>10791.6</v>
      </c>
      <c r="BI23" s="25">
        <v>10791.6</v>
      </c>
      <c r="BJ23" s="22">
        <v>9861.6</v>
      </c>
      <c r="BK23" s="23">
        <v>9861.6</v>
      </c>
      <c r="BL23" s="23">
        <v>9861.6</v>
      </c>
      <c r="BM23" s="23">
        <v>9861.6</v>
      </c>
      <c r="BN23" s="23">
        <v>9861.6</v>
      </c>
      <c r="BO23" s="25">
        <v>9861.6</v>
      </c>
      <c r="BP23" s="22">
        <v>15132.800000000001</v>
      </c>
      <c r="BQ23" s="23">
        <v>15132.800000000001</v>
      </c>
      <c r="BR23" s="23">
        <v>15132.800000000001</v>
      </c>
      <c r="BS23" s="23">
        <v>15132.800000000001</v>
      </c>
      <c r="BT23" s="23">
        <v>15132.800000000001</v>
      </c>
      <c r="BU23" s="25">
        <v>15132.800000000001</v>
      </c>
      <c r="BV23" s="22">
        <v>14191.2</v>
      </c>
      <c r="BW23" s="23">
        <v>14191.279999999999</v>
      </c>
      <c r="BX23" s="23">
        <v>14191.279999999999</v>
      </c>
      <c r="BY23" s="23">
        <v>14191.279999999999</v>
      </c>
      <c r="BZ23" s="23">
        <v>14191.279999999999</v>
      </c>
      <c r="CA23" s="25">
        <v>14191.279999999999</v>
      </c>
      <c r="CB23" s="22">
        <v>10212.576000000001</v>
      </c>
      <c r="CC23" s="23">
        <v>10212.576000000001</v>
      </c>
      <c r="CD23" s="23">
        <v>10212.576000000001</v>
      </c>
      <c r="CE23" s="23">
        <v>10212.576000000001</v>
      </c>
      <c r="CF23" s="23">
        <v>10212.576000000001</v>
      </c>
      <c r="CG23" s="25">
        <v>10212.576000000001</v>
      </c>
      <c r="CH23" s="22">
        <f>[1]Võru_2024!B87</f>
        <v>0</v>
      </c>
      <c r="CI23" s="23">
        <f t="shared" ref="CI23:CM23" si="2">CI26-CI20</f>
        <v>0</v>
      </c>
      <c r="CJ23" s="23">
        <f t="shared" si="2"/>
        <v>-29061</v>
      </c>
      <c r="CK23" s="23">
        <f t="shared" si="2"/>
        <v>-29061</v>
      </c>
      <c r="CL23" s="23">
        <f t="shared" si="2"/>
        <v>-29061</v>
      </c>
      <c r="CM23" s="25">
        <f t="shared" si="2"/>
        <v>-29052</v>
      </c>
      <c r="CN23" s="22">
        <f>[1]MTÜ_2024!B89</f>
        <v>0</v>
      </c>
      <c r="CO23" s="23">
        <v>20408</v>
      </c>
      <c r="CP23" s="23">
        <v>20408</v>
      </c>
      <c r="CQ23" s="23">
        <v>20408</v>
      </c>
      <c r="CR23" s="23">
        <v>20408</v>
      </c>
      <c r="CS23" s="25">
        <v>20408</v>
      </c>
      <c r="CT23" s="27">
        <f t="shared" si="1"/>
        <v>1018102.4559999999</v>
      </c>
      <c r="CU23" s="28"/>
    </row>
    <row r="24" spans="1:99" ht="12" customHeight="1" x14ac:dyDescent="0.35">
      <c r="A24" s="32" t="s">
        <v>25</v>
      </c>
      <c r="B24" s="22">
        <v>6000</v>
      </c>
      <c r="C24" s="23">
        <v>3000</v>
      </c>
      <c r="D24" s="23">
        <v>3000</v>
      </c>
      <c r="E24" s="23">
        <v>3000</v>
      </c>
      <c r="F24" s="23">
        <v>3000</v>
      </c>
      <c r="G24" s="24">
        <v>3000</v>
      </c>
      <c r="H24" s="22">
        <v>8500</v>
      </c>
      <c r="I24" s="23">
        <v>8500</v>
      </c>
      <c r="J24" s="23">
        <v>8500</v>
      </c>
      <c r="K24" s="23">
        <v>8500</v>
      </c>
      <c r="L24" s="23">
        <v>8500</v>
      </c>
      <c r="M24" s="25">
        <v>8500</v>
      </c>
      <c r="N24" s="26">
        <v>14800</v>
      </c>
      <c r="O24" s="23">
        <v>14800</v>
      </c>
      <c r="P24" s="23">
        <v>14800</v>
      </c>
      <c r="Q24" s="23">
        <v>14800</v>
      </c>
      <c r="R24" s="23">
        <v>14800</v>
      </c>
      <c r="S24" s="25">
        <v>14800</v>
      </c>
      <c r="T24" s="22">
        <v>10000</v>
      </c>
      <c r="U24" s="23">
        <v>10000</v>
      </c>
      <c r="V24" s="23">
        <v>10000</v>
      </c>
      <c r="W24" s="23">
        <v>10000</v>
      </c>
      <c r="X24" s="23">
        <v>10000</v>
      </c>
      <c r="Y24" s="25">
        <v>10000</v>
      </c>
      <c r="Z24" s="22">
        <v>7000</v>
      </c>
      <c r="AA24" s="23">
        <v>7000</v>
      </c>
      <c r="AB24" s="23">
        <v>7000</v>
      </c>
      <c r="AC24" s="23">
        <v>7000</v>
      </c>
      <c r="AD24" s="23">
        <v>7000</v>
      </c>
      <c r="AE24" s="25">
        <v>7000</v>
      </c>
      <c r="AF24" s="22">
        <v>7122</v>
      </c>
      <c r="AG24" s="23">
        <v>7122</v>
      </c>
      <c r="AH24" s="23">
        <v>7122</v>
      </c>
      <c r="AI24" s="23">
        <v>7122</v>
      </c>
      <c r="AJ24" s="23">
        <v>7122</v>
      </c>
      <c r="AK24" s="25">
        <v>7122</v>
      </c>
      <c r="AL24" s="22">
        <v>11977.720000000001</v>
      </c>
      <c r="AM24" s="23">
        <v>11977.6</v>
      </c>
      <c r="AN24" s="23">
        <v>11977.6</v>
      </c>
      <c r="AO24" s="23">
        <v>11977.6</v>
      </c>
      <c r="AP24" s="23">
        <v>11977.6</v>
      </c>
      <c r="AQ24" s="25">
        <v>11977.6</v>
      </c>
      <c r="AR24" s="22">
        <v>12047</v>
      </c>
      <c r="AS24" s="23">
        <v>0</v>
      </c>
      <c r="AT24" s="23">
        <v>0</v>
      </c>
      <c r="AU24" s="23">
        <v>0</v>
      </c>
      <c r="AV24" s="23">
        <v>0</v>
      </c>
      <c r="AW24" s="25">
        <v>0</v>
      </c>
      <c r="AX24" s="22">
        <v>12852</v>
      </c>
      <c r="AY24" s="23">
        <v>12852</v>
      </c>
      <c r="AZ24" s="23">
        <v>12852</v>
      </c>
      <c r="BA24" s="23">
        <v>12852</v>
      </c>
      <c r="BB24" s="23">
        <v>12852</v>
      </c>
      <c r="BC24" s="25">
        <v>12852</v>
      </c>
      <c r="BD24" s="22">
        <v>10000</v>
      </c>
      <c r="BE24" s="23">
        <v>5000</v>
      </c>
      <c r="BF24" s="23">
        <v>5000</v>
      </c>
      <c r="BG24" s="23">
        <v>5000</v>
      </c>
      <c r="BH24" s="23">
        <v>5000</v>
      </c>
      <c r="BI24" s="25">
        <v>5000</v>
      </c>
      <c r="BJ24" s="22">
        <v>8618</v>
      </c>
      <c r="BK24" s="23">
        <v>8618</v>
      </c>
      <c r="BL24" s="23">
        <v>8618</v>
      </c>
      <c r="BM24" s="23">
        <v>8618</v>
      </c>
      <c r="BN24" s="23">
        <v>8618</v>
      </c>
      <c r="BO24" s="25">
        <v>8618</v>
      </c>
      <c r="BP24" s="22">
        <v>3000</v>
      </c>
      <c r="BQ24" s="23">
        <v>0</v>
      </c>
      <c r="BR24" s="23">
        <v>0</v>
      </c>
      <c r="BS24" s="23">
        <v>0</v>
      </c>
      <c r="BT24" s="23">
        <v>0</v>
      </c>
      <c r="BU24" s="25">
        <v>0</v>
      </c>
      <c r="BV24" s="22">
        <v>14191</v>
      </c>
      <c r="BW24" s="23">
        <v>12000</v>
      </c>
      <c r="BX24" s="23">
        <v>12000</v>
      </c>
      <c r="BY24" s="23">
        <v>12000</v>
      </c>
      <c r="BZ24" s="23">
        <v>12000</v>
      </c>
      <c r="CA24" s="25">
        <v>12000</v>
      </c>
      <c r="CB24" s="22">
        <v>8000</v>
      </c>
      <c r="CC24" s="23">
        <v>8000</v>
      </c>
      <c r="CD24" s="23">
        <v>8000</v>
      </c>
      <c r="CE24" s="23">
        <v>8000</v>
      </c>
      <c r="CF24" s="23">
        <v>8000</v>
      </c>
      <c r="CG24" s="25">
        <v>8000</v>
      </c>
      <c r="CH24" s="22">
        <f>[1]Võru_2024!B88</f>
        <v>0</v>
      </c>
      <c r="CI24" s="23">
        <f t="shared" ref="CI24:CM24" si="3">CI23-CI25</f>
        <v>0</v>
      </c>
      <c r="CJ24" s="23">
        <f t="shared" si="3"/>
        <v>-29061</v>
      </c>
      <c r="CK24" s="23">
        <f t="shared" si="3"/>
        <v>-29061</v>
      </c>
      <c r="CL24" s="23">
        <f t="shared" si="3"/>
        <v>-29061</v>
      </c>
      <c r="CM24" s="25">
        <f t="shared" si="3"/>
        <v>-29052.18</v>
      </c>
      <c r="CN24" s="22">
        <f>[1]MTÜ_2024!B90</f>
        <v>0</v>
      </c>
      <c r="CO24" s="23">
        <v>16000</v>
      </c>
      <c r="CP24" s="23">
        <v>16000</v>
      </c>
      <c r="CQ24" s="23">
        <v>16000</v>
      </c>
      <c r="CR24" s="23">
        <v>16000</v>
      </c>
      <c r="CS24" s="25">
        <v>16000</v>
      </c>
      <c r="CT24" s="27">
        <f t="shared" si="1"/>
        <v>642220.5399999998</v>
      </c>
      <c r="CU24" s="28"/>
    </row>
    <row r="25" spans="1:99" ht="12" customHeight="1" x14ac:dyDescent="0.35">
      <c r="A25" s="32" t="s">
        <v>26</v>
      </c>
      <c r="B25" s="22">
        <v>9044</v>
      </c>
      <c r="C25" s="23">
        <v>12044</v>
      </c>
      <c r="D25" s="23">
        <v>12044</v>
      </c>
      <c r="E25" s="23">
        <v>12044</v>
      </c>
      <c r="F25" s="23">
        <v>12044</v>
      </c>
      <c r="G25" s="24">
        <v>12044</v>
      </c>
      <c r="H25" s="22">
        <v>623</v>
      </c>
      <c r="I25" s="23">
        <v>623</v>
      </c>
      <c r="J25" s="23">
        <v>623</v>
      </c>
      <c r="K25" s="23">
        <v>623</v>
      </c>
      <c r="L25" s="23">
        <v>623</v>
      </c>
      <c r="M25" s="25">
        <v>623</v>
      </c>
      <c r="N25" s="26">
        <v>3706</v>
      </c>
      <c r="O25" s="23">
        <v>3706</v>
      </c>
      <c r="P25" s="23">
        <v>3706</v>
      </c>
      <c r="Q25" s="23">
        <v>3706</v>
      </c>
      <c r="R25" s="23">
        <v>3706</v>
      </c>
      <c r="S25" s="25">
        <v>3706</v>
      </c>
      <c r="T25" s="22">
        <v>1585.2000000000007</v>
      </c>
      <c r="U25" s="23">
        <v>1585.2000000000007</v>
      </c>
      <c r="V25" s="23">
        <v>1585.2000000000007</v>
      </c>
      <c r="W25" s="23">
        <v>1585.2000000000007</v>
      </c>
      <c r="X25" s="23">
        <v>1585.2000000000007</v>
      </c>
      <c r="Y25" s="25">
        <v>1585.2000000000007</v>
      </c>
      <c r="Z25" s="22">
        <v>3602</v>
      </c>
      <c r="AA25" s="23">
        <v>3602</v>
      </c>
      <c r="AB25" s="23">
        <v>3602</v>
      </c>
      <c r="AC25" s="23">
        <v>3602</v>
      </c>
      <c r="AD25" s="23">
        <v>3602</v>
      </c>
      <c r="AE25" s="25">
        <v>3602</v>
      </c>
      <c r="AF25" s="22">
        <v>3000</v>
      </c>
      <c r="AG25" s="23">
        <v>3000</v>
      </c>
      <c r="AH25" s="23">
        <v>3000</v>
      </c>
      <c r="AI25" s="23">
        <v>3000</v>
      </c>
      <c r="AJ25" s="23">
        <v>3000</v>
      </c>
      <c r="AK25" s="25">
        <v>3000</v>
      </c>
      <c r="AL25" s="22">
        <v>0</v>
      </c>
      <c r="AM25" s="23">
        <v>0</v>
      </c>
      <c r="AN25" s="23">
        <v>0</v>
      </c>
      <c r="AO25" s="23">
        <v>0</v>
      </c>
      <c r="AP25" s="23">
        <v>0</v>
      </c>
      <c r="AQ25" s="25">
        <v>0</v>
      </c>
      <c r="AR25" s="22">
        <v>0.2000000000007276</v>
      </c>
      <c r="AS25" s="23">
        <v>0</v>
      </c>
      <c r="AT25" s="23">
        <v>0</v>
      </c>
      <c r="AU25" s="23">
        <v>0</v>
      </c>
      <c r="AV25" s="23">
        <v>0</v>
      </c>
      <c r="AW25" s="25">
        <v>0</v>
      </c>
      <c r="AX25" s="22">
        <v>0</v>
      </c>
      <c r="AY25" s="23">
        <v>0</v>
      </c>
      <c r="AZ25" s="23">
        <v>0</v>
      </c>
      <c r="BA25" s="23">
        <v>0</v>
      </c>
      <c r="BB25" s="23">
        <v>0</v>
      </c>
      <c r="BC25" s="25">
        <v>0</v>
      </c>
      <c r="BD25" s="22">
        <v>791.76000000000204</v>
      </c>
      <c r="BE25" s="23">
        <v>5791.6</v>
      </c>
      <c r="BF25" s="23">
        <v>5791.6</v>
      </c>
      <c r="BG25" s="23">
        <v>5791.6</v>
      </c>
      <c r="BH25" s="23">
        <v>5791.6</v>
      </c>
      <c r="BI25" s="25">
        <v>5791.6</v>
      </c>
      <c r="BJ25" s="22">
        <v>1243.6000000000004</v>
      </c>
      <c r="BK25" s="23">
        <v>1243.6000000000004</v>
      </c>
      <c r="BL25" s="23">
        <v>1243.6000000000004</v>
      </c>
      <c r="BM25" s="23">
        <v>1243.6000000000004</v>
      </c>
      <c r="BN25" s="23">
        <v>1243.6000000000004</v>
      </c>
      <c r="BO25" s="25">
        <v>1243.6000000000004</v>
      </c>
      <c r="BP25" s="22">
        <v>12132.800000000001</v>
      </c>
      <c r="BQ25" s="23">
        <v>0</v>
      </c>
      <c r="BR25" s="23">
        <v>0</v>
      </c>
      <c r="BS25" s="23">
        <v>0</v>
      </c>
      <c r="BT25" s="23">
        <v>0</v>
      </c>
      <c r="BU25" s="25">
        <v>0</v>
      </c>
      <c r="BV25" s="22">
        <v>0</v>
      </c>
      <c r="BW25" s="23">
        <v>2191</v>
      </c>
      <c r="BX25" s="23">
        <v>2191</v>
      </c>
      <c r="BY25" s="23">
        <v>2191</v>
      </c>
      <c r="BZ25" s="23">
        <v>2191</v>
      </c>
      <c r="CA25" s="25">
        <v>2191</v>
      </c>
      <c r="CB25" s="22">
        <v>2212.5760000000009</v>
      </c>
      <c r="CC25" s="23">
        <v>2212.5760000000009</v>
      </c>
      <c r="CD25" s="23">
        <v>2212.5760000000009</v>
      </c>
      <c r="CE25" s="23">
        <v>2212.5760000000009</v>
      </c>
      <c r="CF25" s="23">
        <v>2212.5760000000009</v>
      </c>
      <c r="CG25" s="25">
        <v>2212.5760000000009</v>
      </c>
      <c r="CH25" s="22">
        <f>[1]Võru_2024!B89</f>
        <v>0</v>
      </c>
      <c r="CI25" s="23">
        <f t="shared" ref="CI25:CM25" si="4">CI26*0.02</f>
        <v>0</v>
      </c>
      <c r="CJ25" s="23">
        <f t="shared" si="4"/>
        <v>0</v>
      </c>
      <c r="CK25" s="23">
        <f t="shared" si="4"/>
        <v>0</v>
      </c>
      <c r="CL25" s="23">
        <f t="shared" si="4"/>
        <v>0</v>
      </c>
      <c r="CM25" s="25">
        <f t="shared" si="4"/>
        <v>0.18</v>
      </c>
      <c r="CN25" s="22">
        <f>[1]MTÜ_2024!B91</f>
        <v>0</v>
      </c>
      <c r="CO25" s="23">
        <v>0</v>
      </c>
      <c r="CP25" s="23">
        <v>0</v>
      </c>
      <c r="CQ25" s="23">
        <v>0</v>
      </c>
      <c r="CR25" s="23">
        <v>0</v>
      </c>
      <c r="CS25" s="25">
        <v>0</v>
      </c>
      <c r="CT25" s="27">
        <f t="shared" si="1"/>
        <v>217936.19600000005</v>
      </c>
      <c r="CU25" s="28"/>
    </row>
    <row r="26" spans="1:99" ht="12" customHeight="1" x14ac:dyDescent="0.35">
      <c r="A26" s="21" t="s">
        <v>20</v>
      </c>
      <c r="B26" s="31">
        <v>52654</v>
      </c>
      <c r="C26" s="33">
        <v>52654</v>
      </c>
      <c r="D26" s="33">
        <v>52654</v>
      </c>
      <c r="E26" s="33">
        <v>52654</v>
      </c>
      <c r="F26" s="33">
        <v>52654</v>
      </c>
      <c r="G26" s="34">
        <v>52651.395756938844</v>
      </c>
      <c r="H26" s="31">
        <v>31930</v>
      </c>
      <c r="I26" s="33">
        <v>31930</v>
      </c>
      <c r="J26" s="33">
        <v>31930</v>
      </c>
      <c r="K26" s="33">
        <v>31930</v>
      </c>
      <c r="L26" s="33">
        <v>31930</v>
      </c>
      <c r="M26" s="35">
        <v>31926.260775356728</v>
      </c>
      <c r="N26" s="36">
        <v>64772.4</v>
      </c>
      <c r="O26" s="33">
        <v>64772.4</v>
      </c>
      <c r="P26" s="33">
        <v>64772.4</v>
      </c>
      <c r="Q26" s="33">
        <v>64772.4</v>
      </c>
      <c r="R26" s="33">
        <v>64772.4</v>
      </c>
      <c r="S26" s="35">
        <v>64775.006231137551</v>
      </c>
      <c r="T26" s="31">
        <v>40548.199999999997</v>
      </c>
      <c r="U26" s="33">
        <v>40548.199999999997</v>
      </c>
      <c r="V26" s="33">
        <v>40548.199999999997</v>
      </c>
      <c r="W26" s="33">
        <v>40548.199999999997</v>
      </c>
      <c r="X26" s="33">
        <v>40548.199999999997</v>
      </c>
      <c r="Y26" s="35">
        <v>40549.148718574521</v>
      </c>
      <c r="Z26" s="31">
        <v>37108.400000000001</v>
      </c>
      <c r="AA26" s="33">
        <v>37108.400000000001</v>
      </c>
      <c r="AB26" s="33">
        <v>37108.400000000001</v>
      </c>
      <c r="AC26" s="33">
        <v>37108.400000000001</v>
      </c>
      <c r="AD26" s="33">
        <v>37108.400000000001</v>
      </c>
      <c r="AE26" s="35">
        <v>37110.743785055209</v>
      </c>
      <c r="AF26" s="31">
        <v>35427</v>
      </c>
      <c r="AG26" s="33">
        <v>35427</v>
      </c>
      <c r="AH26" s="33">
        <v>35427</v>
      </c>
      <c r="AI26" s="33">
        <v>35427</v>
      </c>
      <c r="AJ26" s="33">
        <v>35427</v>
      </c>
      <c r="AK26" s="35">
        <v>35424.283004073513</v>
      </c>
      <c r="AL26" s="31">
        <v>41921.040000000001</v>
      </c>
      <c r="AM26" s="33">
        <v>41921.599999999999</v>
      </c>
      <c r="AN26" s="33">
        <v>41921.599999999999</v>
      </c>
      <c r="AO26" s="33">
        <v>41921.599999999999</v>
      </c>
      <c r="AP26" s="33">
        <v>41921.599999999999</v>
      </c>
      <c r="AQ26" s="35">
        <v>41919.381854958017</v>
      </c>
      <c r="AR26" s="31">
        <v>42165.2</v>
      </c>
      <c r="AS26" s="33">
        <v>42165.2</v>
      </c>
      <c r="AT26" s="33">
        <v>42165.2</v>
      </c>
      <c r="AU26" s="33">
        <v>42165.2</v>
      </c>
      <c r="AV26" s="33">
        <v>42165.2</v>
      </c>
      <c r="AW26" s="35">
        <v>42161.22906216394</v>
      </c>
      <c r="AX26" s="31">
        <v>44982</v>
      </c>
      <c r="AY26" s="33">
        <v>44982</v>
      </c>
      <c r="AZ26" s="33">
        <v>44982</v>
      </c>
      <c r="BA26" s="33">
        <v>44982</v>
      </c>
      <c r="BB26" s="33">
        <v>44982</v>
      </c>
      <c r="BC26" s="35">
        <v>44983.553261784313</v>
      </c>
      <c r="BD26" s="31">
        <v>37771.160000000003</v>
      </c>
      <c r="BE26" s="33">
        <v>37770.6</v>
      </c>
      <c r="BF26" s="33">
        <v>37770.6</v>
      </c>
      <c r="BG26" s="33">
        <v>37770.6</v>
      </c>
      <c r="BH26" s="33">
        <v>37770.6</v>
      </c>
      <c r="BI26" s="35">
        <v>37771.72576540985</v>
      </c>
      <c r="BJ26" s="31">
        <v>34515.599999999999</v>
      </c>
      <c r="BK26" s="33">
        <v>34515.599999999999</v>
      </c>
      <c r="BL26" s="33">
        <v>34515.599999999999</v>
      </c>
      <c r="BM26" s="33">
        <v>34515.599999999999</v>
      </c>
      <c r="BN26" s="33">
        <v>34515.599999999999</v>
      </c>
      <c r="BO26" s="35">
        <v>34515.599999999999</v>
      </c>
      <c r="BP26" s="31">
        <v>52964.800000000003</v>
      </c>
      <c r="BQ26" s="33">
        <v>52964.800000000003</v>
      </c>
      <c r="BR26" s="33">
        <v>52964.800000000003</v>
      </c>
      <c r="BS26" s="33">
        <v>52964.800000000003</v>
      </c>
      <c r="BT26" s="33">
        <v>52964.800000000003</v>
      </c>
      <c r="BU26" s="35">
        <v>52968.432144400431</v>
      </c>
      <c r="BV26" s="31">
        <v>49669.2</v>
      </c>
      <c r="BW26" s="33">
        <v>49669.479999999996</v>
      </c>
      <c r="BX26" s="33">
        <v>49669.479999999996</v>
      </c>
      <c r="BY26" s="33">
        <v>49669.479999999996</v>
      </c>
      <c r="BZ26" s="33">
        <v>49669.479999999996</v>
      </c>
      <c r="CA26" s="35">
        <v>49666.046912941849</v>
      </c>
      <c r="CB26" s="31">
        <v>35744.016000000003</v>
      </c>
      <c r="CC26" s="33">
        <v>35744.016000000003</v>
      </c>
      <c r="CD26" s="33">
        <v>35744.016000000003</v>
      </c>
      <c r="CE26" s="33">
        <v>35744.016000000003</v>
      </c>
      <c r="CF26" s="33">
        <v>35744.016000000003</v>
      </c>
      <c r="CG26" s="35">
        <v>35740.373721781623</v>
      </c>
      <c r="CH26" s="31">
        <f>[1]Võru_2024!B90</f>
        <v>0</v>
      </c>
      <c r="CI26" s="33">
        <f t="shared" ref="CI26:CL26" si="5">CH26*1.05</f>
        <v>0</v>
      </c>
      <c r="CJ26" s="33">
        <f t="shared" si="5"/>
        <v>0</v>
      </c>
      <c r="CK26" s="33">
        <f t="shared" si="5"/>
        <v>0</v>
      </c>
      <c r="CL26" s="33">
        <f t="shared" si="5"/>
        <v>0</v>
      </c>
      <c r="CM26" s="35">
        <f>CL26*1.05+9</f>
        <v>9</v>
      </c>
      <c r="CN26" s="31">
        <f>[1]MTÜ_2024!B92</f>
        <v>0</v>
      </c>
      <c r="CO26" s="33">
        <v>71428</v>
      </c>
      <c r="CP26" s="33">
        <v>71428</v>
      </c>
      <c r="CQ26" s="33">
        <v>71428</v>
      </c>
      <c r="CR26" s="33">
        <v>71428</v>
      </c>
      <c r="CS26" s="35">
        <v>71431.400000000023</v>
      </c>
      <c r="CT26" s="37">
        <f t="shared" si="1"/>
        <v>3970181.7809945755</v>
      </c>
      <c r="CU26" s="28"/>
    </row>
    <row r="27" spans="1:99" ht="12" customHeight="1" x14ac:dyDescent="0.35">
      <c r="A27" s="97"/>
      <c r="B27" s="98">
        <v>315921.39575693902</v>
      </c>
      <c r="C27" s="40"/>
      <c r="D27" s="40"/>
      <c r="E27" s="40"/>
      <c r="F27" s="40"/>
      <c r="G27" s="41"/>
      <c r="H27" s="39">
        <f>SUM(H26:M26)</f>
        <v>191576.26077535673</v>
      </c>
      <c r="I27" s="40"/>
      <c r="J27" s="40"/>
      <c r="K27" s="40"/>
      <c r="L27" s="40"/>
      <c r="M27" s="42"/>
      <c r="N27" s="43">
        <f>SUM(N26:S26)</f>
        <v>388637.00623113755</v>
      </c>
      <c r="O27" s="44"/>
      <c r="P27" s="44"/>
      <c r="Q27" s="44"/>
      <c r="R27" s="44"/>
      <c r="S27" s="45"/>
      <c r="T27" s="39">
        <v>243290.14871857452</v>
      </c>
      <c r="U27" s="44"/>
      <c r="V27" s="44"/>
      <c r="W27" s="44"/>
      <c r="X27" s="44"/>
      <c r="Y27" s="42"/>
      <c r="Z27" s="39">
        <v>222652.74378505521</v>
      </c>
      <c r="AA27" s="40"/>
      <c r="AB27" s="40"/>
      <c r="AC27" s="40"/>
      <c r="AD27" s="40"/>
      <c r="AE27" s="42"/>
      <c r="AF27" s="39">
        <v>212559.28300407351</v>
      </c>
      <c r="AG27" s="40"/>
      <c r="AH27" s="40"/>
      <c r="AI27" s="40"/>
      <c r="AJ27" s="40"/>
      <c r="AK27" s="42"/>
      <c r="AL27" s="39">
        <v>251526.82185495802</v>
      </c>
      <c r="AM27" s="40"/>
      <c r="AN27" s="40"/>
      <c r="AO27" s="40"/>
      <c r="AP27" s="40"/>
      <c r="AQ27" s="42"/>
      <c r="AR27" s="39">
        <v>252987.22906216394</v>
      </c>
      <c r="AS27" s="40"/>
      <c r="AT27" s="40"/>
      <c r="AU27" s="40"/>
      <c r="AV27" s="40"/>
      <c r="AW27" s="42"/>
      <c r="AX27" s="39">
        <v>269893.55326178431</v>
      </c>
      <c r="AY27" s="40"/>
      <c r="AZ27" s="40"/>
      <c r="BA27" s="40"/>
      <c r="BB27" s="40"/>
      <c r="BC27" s="42"/>
      <c r="BD27" s="39">
        <v>226625.28576540988</v>
      </c>
      <c r="BE27" s="40"/>
      <c r="BF27" s="40"/>
      <c r="BG27" s="40"/>
      <c r="BH27" s="40"/>
      <c r="BI27" s="42"/>
      <c r="BJ27" s="39">
        <v>207093.6</v>
      </c>
      <c r="BK27" s="40"/>
      <c r="BL27" s="40"/>
      <c r="BM27" s="40"/>
      <c r="BN27" s="40"/>
      <c r="BO27" s="42"/>
      <c r="BP27" s="39">
        <v>317792.43214440043</v>
      </c>
      <c r="BQ27" s="40"/>
      <c r="BR27" s="40"/>
      <c r="BS27" s="40"/>
      <c r="BT27" s="40"/>
      <c r="BU27" s="42"/>
      <c r="BV27" s="39">
        <v>298013.16691294179</v>
      </c>
      <c r="BW27" s="40"/>
      <c r="BX27" s="40"/>
      <c r="BY27" s="40"/>
      <c r="BZ27" s="40"/>
      <c r="CA27" s="42"/>
      <c r="CB27" s="39">
        <v>214460.45372178164</v>
      </c>
      <c r="CC27" s="40"/>
      <c r="CD27" s="40"/>
      <c r="CE27" s="40"/>
      <c r="CF27" s="40"/>
      <c r="CG27" s="42"/>
      <c r="CH27" s="39">
        <f>SUM(CH26:CM26)</f>
        <v>9</v>
      </c>
      <c r="CI27" s="40"/>
      <c r="CJ27" s="40"/>
      <c r="CK27" s="40"/>
      <c r="CL27" s="40"/>
      <c r="CM27" s="42"/>
      <c r="CN27" s="39">
        <f>SUM(CN26:CS26)</f>
        <v>357143.4</v>
      </c>
      <c r="CO27" s="40"/>
      <c r="CP27" s="40"/>
      <c r="CQ27" s="40"/>
      <c r="CR27" s="40"/>
      <c r="CS27" s="42"/>
      <c r="CT27" s="47"/>
      <c r="CU27" s="3">
        <f>[1]REM_MAK!J26</f>
        <v>0</v>
      </c>
    </row>
    <row r="28" spans="1:99" ht="12" customHeight="1" x14ac:dyDescent="0.35">
      <c r="A28" s="99" t="s">
        <v>32</v>
      </c>
      <c r="B28" s="49"/>
      <c r="C28" s="50"/>
      <c r="D28" s="50"/>
      <c r="E28" s="50"/>
      <c r="F28" s="50"/>
      <c r="G28" s="51"/>
      <c r="H28" s="49"/>
      <c r="I28" s="50"/>
      <c r="J28" s="50"/>
      <c r="K28" s="50"/>
      <c r="L28" s="50"/>
      <c r="M28" s="52"/>
      <c r="N28" s="53"/>
      <c r="O28" s="50"/>
      <c r="P28" s="50"/>
      <c r="Q28" s="50"/>
      <c r="R28" s="50"/>
      <c r="S28" s="52"/>
      <c r="T28" s="49"/>
      <c r="U28" s="50"/>
      <c r="V28" s="50"/>
      <c r="W28" s="50"/>
      <c r="X28" s="50"/>
      <c r="Y28" s="52"/>
      <c r="Z28" s="49"/>
      <c r="AA28" s="50"/>
      <c r="AB28" s="50"/>
      <c r="AC28" s="50"/>
      <c r="AD28" s="50"/>
      <c r="AE28" s="52"/>
      <c r="AF28" s="49"/>
      <c r="AG28" s="50"/>
      <c r="AH28" s="50"/>
      <c r="AI28" s="50"/>
      <c r="AJ28" s="50"/>
      <c r="AK28" s="52"/>
      <c r="AL28" s="49"/>
      <c r="AM28" s="50"/>
      <c r="AN28" s="50"/>
      <c r="AO28" s="50"/>
      <c r="AP28" s="50"/>
      <c r="AQ28" s="52"/>
      <c r="AR28" s="49"/>
      <c r="AS28" s="50"/>
      <c r="AT28" s="50"/>
      <c r="AU28" s="50"/>
      <c r="AV28" s="50"/>
      <c r="AW28" s="52"/>
      <c r="AX28" s="49"/>
      <c r="AY28" s="50"/>
      <c r="AZ28" s="50"/>
      <c r="BA28" s="50"/>
      <c r="BB28" s="50"/>
      <c r="BC28" s="52"/>
      <c r="BD28" s="49"/>
      <c r="BE28" s="50"/>
      <c r="BF28" s="50"/>
      <c r="BG28" s="50"/>
      <c r="BH28" s="50"/>
      <c r="BI28" s="52"/>
      <c r="BJ28" s="49"/>
      <c r="BK28" s="50"/>
      <c r="BL28" s="50"/>
      <c r="BM28" s="50"/>
      <c r="BN28" s="50"/>
      <c r="BO28" s="52"/>
      <c r="BP28" s="49"/>
      <c r="BQ28" s="50"/>
      <c r="BR28" s="50"/>
      <c r="BS28" s="50"/>
      <c r="BT28" s="50"/>
      <c r="BU28" s="52"/>
      <c r="BV28" s="49"/>
      <c r="BW28" s="50"/>
      <c r="BX28" s="50"/>
      <c r="BY28" s="50"/>
      <c r="BZ28" s="50"/>
      <c r="CA28" s="52"/>
      <c r="CB28" s="49"/>
      <c r="CC28" s="50"/>
      <c r="CD28" s="50"/>
      <c r="CE28" s="50"/>
      <c r="CF28" s="50"/>
      <c r="CG28" s="52"/>
      <c r="CH28" s="49"/>
      <c r="CI28" s="50"/>
      <c r="CJ28" s="50"/>
      <c r="CK28" s="50"/>
      <c r="CL28" s="50"/>
      <c r="CM28" s="52"/>
      <c r="CN28" s="49"/>
      <c r="CO28" s="50"/>
      <c r="CP28" s="50"/>
      <c r="CQ28" s="50"/>
      <c r="CR28" s="50"/>
      <c r="CS28" s="52"/>
      <c r="CT28" s="54"/>
      <c r="CU28" s="100"/>
    </row>
    <row r="29" spans="1:99" ht="12" customHeight="1" x14ac:dyDescent="0.35">
      <c r="A29" s="55" t="s">
        <v>33</v>
      </c>
      <c r="B29" s="59">
        <v>105</v>
      </c>
      <c r="C29" s="60">
        <v>115</v>
      </c>
      <c r="D29" s="60">
        <v>115</v>
      </c>
      <c r="E29" s="60">
        <v>110</v>
      </c>
      <c r="F29" s="60">
        <v>105</v>
      </c>
      <c r="G29" s="101">
        <v>85</v>
      </c>
      <c r="H29" s="59">
        <v>28</v>
      </c>
      <c r="I29" s="60">
        <v>65</v>
      </c>
      <c r="J29" s="60">
        <v>85</v>
      </c>
      <c r="K29" s="60">
        <v>78</v>
      </c>
      <c r="L29" s="60">
        <v>75</v>
      </c>
      <c r="M29" s="102">
        <v>75</v>
      </c>
      <c r="N29" s="103">
        <v>128</v>
      </c>
      <c r="O29" s="60">
        <v>129</v>
      </c>
      <c r="P29" s="60">
        <v>128</v>
      </c>
      <c r="Q29" s="60">
        <v>128</v>
      </c>
      <c r="R29" s="60">
        <v>128</v>
      </c>
      <c r="S29" s="102">
        <v>128</v>
      </c>
      <c r="T29" s="59">
        <v>84</v>
      </c>
      <c r="U29" s="60">
        <v>84</v>
      </c>
      <c r="V29" s="60">
        <v>84</v>
      </c>
      <c r="W29" s="60">
        <v>84</v>
      </c>
      <c r="X29" s="60">
        <v>84</v>
      </c>
      <c r="Y29" s="102">
        <v>81</v>
      </c>
      <c r="Z29" s="59">
        <v>75</v>
      </c>
      <c r="AA29" s="104">
        <v>75</v>
      </c>
      <c r="AB29" s="104">
        <v>75</v>
      </c>
      <c r="AC29" s="104">
        <v>75</v>
      </c>
      <c r="AD29" s="104">
        <v>75</v>
      </c>
      <c r="AE29" s="102">
        <v>73</v>
      </c>
      <c r="AF29" s="59">
        <v>70</v>
      </c>
      <c r="AG29" s="60">
        <v>70</v>
      </c>
      <c r="AH29" s="60">
        <v>70</v>
      </c>
      <c r="AI29" s="60">
        <v>80</v>
      </c>
      <c r="AJ29" s="60">
        <v>80</v>
      </c>
      <c r="AK29" s="102">
        <v>74</v>
      </c>
      <c r="AL29" s="64">
        <v>70</v>
      </c>
      <c r="AM29" s="60">
        <v>86</v>
      </c>
      <c r="AN29" s="60">
        <v>95</v>
      </c>
      <c r="AO29" s="60">
        <v>95</v>
      </c>
      <c r="AP29" s="60">
        <v>90</v>
      </c>
      <c r="AQ29" s="102">
        <v>80</v>
      </c>
      <c r="AR29" s="59">
        <v>70</v>
      </c>
      <c r="AS29" s="60">
        <v>95</v>
      </c>
      <c r="AT29" s="60">
        <v>95</v>
      </c>
      <c r="AU29" s="60">
        <v>90</v>
      </c>
      <c r="AV29" s="60">
        <v>90</v>
      </c>
      <c r="AW29" s="102">
        <v>79</v>
      </c>
      <c r="AX29" s="59">
        <v>92</v>
      </c>
      <c r="AY29" s="60">
        <v>92</v>
      </c>
      <c r="AZ29" s="60">
        <v>92</v>
      </c>
      <c r="BA29" s="60">
        <v>92</v>
      </c>
      <c r="BB29" s="60">
        <v>92</v>
      </c>
      <c r="BC29" s="102">
        <v>90</v>
      </c>
      <c r="BD29" s="59">
        <v>79</v>
      </c>
      <c r="BE29" s="60">
        <v>78</v>
      </c>
      <c r="BF29" s="60">
        <v>78</v>
      </c>
      <c r="BG29" s="60">
        <v>78</v>
      </c>
      <c r="BH29" s="60">
        <v>79</v>
      </c>
      <c r="BI29" s="102">
        <v>78</v>
      </c>
      <c r="BJ29" s="59">
        <v>73</v>
      </c>
      <c r="BK29" s="60">
        <v>73</v>
      </c>
      <c r="BL29" s="60">
        <v>73</v>
      </c>
      <c r="BM29" s="60">
        <v>73</v>
      </c>
      <c r="BN29" s="60">
        <v>71</v>
      </c>
      <c r="BO29" s="102">
        <v>71</v>
      </c>
      <c r="BP29" s="59">
        <v>106</v>
      </c>
      <c r="BQ29" s="60">
        <v>106</v>
      </c>
      <c r="BR29" s="60">
        <v>106</v>
      </c>
      <c r="BS29" s="60">
        <v>106</v>
      </c>
      <c r="BT29" s="60">
        <v>106</v>
      </c>
      <c r="BU29" s="102">
        <v>108</v>
      </c>
      <c r="BV29" s="59">
        <v>70</v>
      </c>
      <c r="BW29" s="60">
        <v>100</v>
      </c>
      <c r="BX29" s="60">
        <v>100</v>
      </c>
      <c r="BY29" s="60">
        <v>111</v>
      </c>
      <c r="BZ29" s="60">
        <v>111</v>
      </c>
      <c r="CA29" s="102">
        <v>110</v>
      </c>
      <c r="CB29" s="59">
        <v>75</v>
      </c>
      <c r="CC29" s="60">
        <v>75</v>
      </c>
      <c r="CD29" s="60">
        <v>75</v>
      </c>
      <c r="CE29" s="60">
        <v>75</v>
      </c>
      <c r="CF29" s="60">
        <v>75</v>
      </c>
      <c r="CG29" s="102">
        <v>74</v>
      </c>
      <c r="CH29" s="59">
        <f>[1]Võru_2024!C116</f>
        <v>0</v>
      </c>
      <c r="CI29" s="60">
        <v>84</v>
      </c>
      <c r="CJ29" s="60">
        <v>84</v>
      </c>
      <c r="CK29" s="60">
        <v>84</v>
      </c>
      <c r="CL29" s="60">
        <v>84</v>
      </c>
      <c r="CM29" s="102">
        <v>83</v>
      </c>
      <c r="CN29" s="59">
        <f>[1]MTÜ_2024!C114</f>
        <v>0</v>
      </c>
      <c r="CO29" s="60"/>
      <c r="CP29" s="60"/>
      <c r="CQ29" s="60"/>
      <c r="CR29" s="60"/>
      <c r="CS29" s="102"/>
      <c r="CT29" s="37">
        <f t="shared" ref="CT29:CT32" si="6">SUM(B29:CS29)</f>
        <v>7800</v>
      </c>
      <c r="CU29" s="67">
        <f t="shared" ref="CU29:CU30" si="7">CN29+CH29+CB29+BV29+BP29+BJ29+BD29+AR29+AL29+AF29+Z29+T29+N29+H29+B29+AX29</f>
        <v>1125</v>
      </c>
    </row>
    <row r="30" spans="1:99" ht="12" customHeight="1" x14ac:dyDescent="0.35">
      <c r="A30" s="55" t="s">
        <v>34</v>
      </c>
      <c r="B30" s="56">
        <v>315</v>
      </c>
      <c r="C30" s="57">
        <v>345</v>
      </c>
      <c r="D30" s="57">
        <v>345</v>
      </c>
      <c r="E30" s="57">
        <v>330</v>
      </c>
      <c r="F30" s="57">
        <v>315</v>
      </c>
      <c r="G30" s="58">
        <v>255</v>
      </c>
      <c r="H30" s="56">
        <v>84</v>
      </c>
      <c r="I30" s="57">
        <v>195</v>
      </c>
      <c r="J30" s="57">
        <v>255</v>
      </c>
      <c r="K30" s="57">
        <v>234</v>
      </c>
      <c r="L30" s="57">
        <v>225</v>
      </c>
      <c r="M30" s="105">
        <v>225</v>
      </c>
      <c r="N30" s="106">
        <v>384</v>
      </c>
      <c r="O30" s="57">
        <v>387</v>
      </c>
      <c r="P30" s="57">
        <v>384</v>
      </c>
      <c r="Q30" s="57">
        <v>384</v>
      </c>
      <c r="R30" s="57">
        <v>384</v>
      </c>
      <c r="S30" s="105">
        <v>384</v>
      </c>
      <c r="T30" s="56">
        <v>252</v>
      </c>
      <c r="U30" s="57">
        <v>251</v>
      </c>
      <c r="V30" s="57">
        <v>250</v>
      </c>
      <c r="W30" s="57">
        <v>250</v>
      </c>
      <c r="X30" s="57">
        <v>250</v>
      </c>
      <c r="Y30" s="105">
        <v>250</v>
      </c>
      <c r="Z30" s="56">
        <v>225</v>
      </c>
      <c r="AA30" s="57">
        <f t="shared" ref="AA30:AE30" si="8">AA29*3</f>
        <v>225</v>
      </c>
      <c r="AB30" s="57">
        <f t="shared" si="8"/>
        <v>225</v>
      </c>
      <c r="AC30" s="57">
        <f t="shared" si="8"/>
        <v>225</v>
      </c>
      <c r="AD30" s="57">
        <f t="shared" si="8"/>
        <v>225</v>
      </c>
      <c r="AE30" s="105">
        <f t="shared" si="8"/>
        <v>219</v>
      </c>
      <c r="AF30" s="56">
        <v>180</v>
      </c>
      <c r="AG30" s="57">
        <v>210</v>
      </c>
      <c r="AH30" s="57">
        <v>230</v>
      </c>
      <c r="AI30" s="57">
        <v>240</v>
      </c>
      <c r="AJ30" s="57">
        <v>240</v>
      </c>
      <c r="AK30" s="105">
        <v>232</v>
      </c>
      <c r="AL30" s="107">
        <v>210</v>
      </c>
      <c r="AM30" s="57">
        <v>258</v>
      </c>
      <c r="AN30" s="57">
        <v>285</v>
      </c>
      <c r="AO30" s="57">
        <v>285</v>
      </c>
      <c r="AP30" s="57">
        <v>270</v>
      </c>
      <c r="AQ30" s="105">
        <v>241</v>
      </c>
      <c r="AR30" s="56">
        <v>210</v>
      </c>
      <c r="AS30" s="57">
        <f t="shared" ref="AS30:AW30" si="9">AS29*3</f>
        <v>285</v>
      </c>
      <c r="AT30" s="57">
        <f t="shared" si="9"/>
        <v>285</v>
      </c>
      <c r="AU30" s="57">
        <f t="shared" si="9"/>
        <v>270</v>
      </c>
      <c r="AV30" s="57">
        <f t="shared" si="9"/>
        <v>270</v>
      </c>
      <c r="AW30" s="105">
        <f t="shared" si="9"/>
        <v>237</v>
      </c>
      <c r="AX30" s="56">
        <v>276</v>
      </c>
      <c r="AY30" s="57">
        <v>275</v>
      </c>
      <c r="AZ30" s="57">
        <v>275</v>
      </c>
      <c r="BA30" s="57">
        <v>275</v>
      </c>
      <c r="BB30" s="57">
        <v>275</v>
      </c>
      <c r="BC30" s="105">
        <v>275</v>
      </c>
      <c r="BD30" s="56">
        <v>237</v>
      </c>
      <c r="BE30" s="57">
        <f t="shared" ref="BE30:BG30" si="10">78*3</f>
        <v>234</v>
      </c>
      <c r="BF30" s="57">
        <f t="shared" si="10"/>
        <v>234</v>
      </c>
      <c r="BG30" s="57">
        <f t="shared" si="10"/>
        <v>234</v>
      </c>
      <c r="BH30" s="57">
        <f>79*3</f>
        <v>237</v>
      </c>
      <c r="BI30" s="105">
        <v>235</v>
      </c>
      <c r="BJ30" s="56">
        <v>219</v>
      </c>
      <c r="BK30" s="57">
        <f t="shared" ref="BK30:BM30" si="11">73*3</f>
        <v>219</v>
      </c>
      <c r="BL30" s="57">
        <f t="shared" si="11"/>
        <v>219</v>
      </c>
      <c r="BM30" s="57">
        <f t="shared" si="11"/>
        <v>219</v>
      </c>
      <c r="BN30" s="57">
        <v>214</v>
      </c>
      <c r="BO30" s="105">
        <f>71*3</f>
        <v>213</v>
      </c>
      <c r="BP30" s="56">
        <v>318</v>
      </c>
      <c r="BQ30" s="57">
        <f t="shared" ref="BQ30:BT30" si="12">BQ29*3</f>
        <v>318</v>
      </c>
      <c r="BR30" s="57">
        <f t="shared" si="12"/>
        <v>318</v>
      </c>
      <c r="BS30" s="57">
        <f t="shared" si="12"/>
        <v>318</v>
      </c>
      <c r="BT30" s="57">
        <f t="shared" si="12"/>
        <v>318</v>
      </c>
      <c r="BU30" s="105">
        <v>325</v>
      </c>
      <c r="BV30" s="56">
        <v>200</v>
      </c>
      <c r="BW30" s="57">
        <v>230</v>
      </c>
      <c r="BX30" s="57">
        <v>326</v>
      </c>
      <c r="BY30" s="57">
        <v>350</v>
      </c>
      <c r="BZ30" s="57">
        <v>350</v>
      </c>
      <c r="CA30" s="105">
        <v>350</v>
      </c>
      <c r="CB30" s="56">
        <v>225</v>
      </c>
      <c r="CC30" s="57">
        <f t="shared" ref="CC30:CF30" si="13">CB30</f>
        <v>225</v>
      </c>
      <c r="CD30" s="57">
        <f t="shared" si="13"/>
        <v>225</v>
      </c>
      <c r="CE30" s="57">
        <f t="shared" si="13"/>
        <v>225</v>
      </c>
      <c r="CF30" s="57">
        <f t="shared" si="13"/>
        <v>225</v>
      </c>
      <c r="CG30" s="105">
        <v>221</v>
      </c>
      <c r="CH30" s="56">
        <f>[1]Võru_2024!C117</f>
        <v>0</v>
      </c>
      <c r="CI30" s="57">
        <f>CH30</f>
        <v>0</v>
      </c>
      <c r="CJ30" s="57">
        <v>251</v>
      </c>
      <c r="CK30" s="57">
        <v>251</v>
      </c>
      <c r="CL30" s="57">
        <v>251</v>
      </c>
      <c r="CM30" s="105">
        <v>251</v>
      </c>
      <c r="CN30" s="56">
        <f>[1]MTÜ_2024!C115</f>
        <v>0</v>
      </c>
      <c r="CO30" s="57"/>
      <c r="CP30" s="57"/>
      <c r="CQ30" s="57"/>
      <c r="CR30" s="57"/>
      <c r="CS30" s="105"/>
      <c r="CT30" s="108">
        <f t="shared" si="6"/>
        <v>23151</v>
      </c>
      <c r="CU30" s="67">
        <f t="shared" si="7"/>
        <v>3335</v>
      </c>
    </row>
    <row r="31" spans="1:99" ht="12" customHeight="1" x14ac:dyDescent="0.35">
      <c r="A31" s="109"/>
      <c r="B31" s="110">
        <f>SUM(B29:G29)</f>
        <v>635</v>
      </c>
      <c r="C31" s="110"/>
      <c r="D31" s="110"/>
      <c r="E31" s="110"/>
      <c r="F31" s="110"/>
      <c r="G31" s="110"/>
      <c r="H31" s="110">
        <f>SUM(H29:M29)</f>
        <v>406</v>
      </c>
      <c r="I31" s="110"/>
      <c r="J31" s="110"/>
      <c r="K31" s="110"/>
      <c r="L31" s="110"/>
      <c r="M31" s="110"/>
      <c r="N31" s="110">
        <f>SUM(N29:S29)</f>
        <v>769</v>
      </c>
      <c r="O31" s="110"/>
      <c r="P31" s="110"/>
      <c r="Q31" s="110"/>
      <c r="R31" s="110"/>
      <c r="S31" s="110"/>
      <c r="T31" s="110"/>
      <c r="U31" s="110"/>
      <c r="V31" s="110"/>
      <c r="W31" s="110"/>
      <c r="X31" s="110"/>
      <c r="Y31" s="110"/>
      <c r="Z31" s="110"/>
      <c r="AA31" s="110"/>
      <c r="AB31" s="110"/>
      <c r="AC31" s="110"/>
      <c r="AD31" s="110"/>
      <c r="AE31" s="110"/>
      <c r="AF31" s="110" t="s">
        <v>28</v>
      </c>
      <c r="AG31" s="110"/>
      <c r="AH31" s="110"/>
      <c r="AI31" s="110"/>
      <c r="AJ31" s="110"/>
      <c r="AK31" s="110"/>
      <c r="AL31" s="110" t="s">
        <v>28</v>
      </c>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t="s">
        <v>28</v>
      </c>
      <c r="BQ31" s="110"/>
      <c r="BR31" s="110"/>
      <c r="BS31" s="110"/>
      <c r="BT31" s="110"/>
      <c r="BU31" s="110"/>
      <c r="BV31" s="110"/>
      <c r="BW31" s="110"/>
      <c r="BX31" s="110"/>
      <c r="BY31" s="110"/>
      <c r="BZ31" s="110"/>
      <c r="CA31" s="110"/>
      <c r="CB31" s="110"/>
      <c r="CC31" s="110"/>
      <c r="CD31" s="110"/>
      <c r="CE31" s="110"/>
      <c r="CF31" s="110"/>
      <c r="CG31" s="110"/>
      <c r="CH31" s="110">
        <f t="shared" ref="CH31:CH32" si="14">SUM(CH29:CM29)</f>
        <v>419</v>
      </c>
      <c r="CI31" s="110"/>
      <c r="CJ31" s="110"/>
      <c r="CK31" s="110"/>
      <c r="CL31" s="110"/>
      <c r="CM31" s="110"/>
      <c r="CN31" s="110">
        <v>1</v>
      </c>
      <c r="CO31" s="110"/>
      <c r="CP31" s="110"/>
      <c r="CQ31" s="110"/>
      <c r="CR31" s="110"/>
      <c r="CS31" s="110"/>
      <c r="CT31" s="110">
        <f t="shared" si="6"/>
        <v>2230</v>
      </c>
      <c r="CU31" s="110"/>
    </row>
    <row r="32" spans="1:99" ht="12" customHeight="1" x14ac:dyDescent="0.35">
      <c r="A32" s="111"/>
      <c r="B32" s="112"/>
      <c r="C32" s="112"/>
      <c r="D32" s="112"/>
      <c r="E32" s="112"/>
      <c r="F32" s="112"/>
      <c r="G32" s="112"/>
      <c r="H32" s="112"/>
      <c r="I32" s="112"/>
      <c r="J32" s="112"/>
      <c r="K32" s="112"/>
      <c r="L32" s="112"/>
      <c r="M32" s="110"/>
      <c r="N32" s="112"/>
      <c r="O32" s="110"/>
      <c r="P32" s="110"/>
      <c r="Q32" s="110"/>
      <c r="R32" s="110"/>
      <c r="S32" s="110"/>
      <c r="T32" s="112" t="s">
        <v>28</v>
      </c>
      <c r="U32" s="110"/>
      <c r="V32" s="110"/>
      <c r="W32" s="110"/>
      <c r="X32" s="110"/>
      <c r="Y32" s="110"/>
      <c r="Z32" s="112"/>
      <c r="AA32" s="110"/>
      <c r="AB32" s="110"/>
      <c r="AC32" s="110"/>
      <c r="AD32" s="110"/>
      <c r="AE32" s="110"/>
      <c r="AF32" s="112"/>
      <c r="AG32" s="110"/>
      <c r="AH32" s="110"/>
      <c r="AI32" s="110"/>
      <c r="AJ32" s="110"/>
      <c r="AK32" s="110"/>
      <c r="AL32" s="112"/>
      <c r="AM32" s="110"/>
      <c r="AN32" s="110"/>
      <c r="AO32" s="110"/>
      <c r="AP32" s="110"/>
      <c r="AQ32" s="110"/>
      <c r="AR32" s="112"/>
      <c r="AS32" s="110"/>
      <c r="AT32" s="110"/>
      <c r="AU32" s="110"/>
      <c r="AV32" s="110"/>
      <c r="AW32" s="110"/>
      <c r="AX32" s="112"/>
      <c r="AY32" s="110"/>
      <c r="AZ32" s="110"/>
      <c r="BA32" s="110"/>
      <c r="BB32" s="110"/>
      <c r="BC32" s="110"/>
      <c r="BD32" s="112">
        <f>SUM(BD30:BI30)</f>
        <v>1411</v>
      </c>
      <c r="BE32" s="110"/>
      <c r="BF32" s="110"/>
      <c r="BG32" s="110"/>
      <c r="BH32" s="110"/>
      <c r="BI32" s="110"/>
      <c r="BJ32" s="112"/>
      <c r="BK32" s="110"/>
      <c r="BL32" s="110"/>
      <c r="BM32" s="110"/>
      <c r="BN32" s="110"/>
      <c r="BO32" s="110"/>
      <c r="BP32" s="112"/>
      <c r="BQ32" s="110"/>
      <c r="BR32" s="110"/>
      <c r="BS32" s="110"/>
      <c r="BT32" s="110"/>
      <c r="BU32" s="110"/>
      <c r="BV32" s="112"/>
      <c r="BW32" s="110"/>
      <c r="BX32" s="110"/>
      <c r="BY32" s="110"/>
      <c r="BZ32" s="110"/>
      <c r="CA32" s="110"/>
      <c r="CB32" s="112"/>
      <c r="CC32" s="110"/>
      <c r="CD32" s="110"/>
      <c r="CE32" s="110"/>
      <c r="CF32" s="110"/>
      <c r="CG32" s="110"/>
      <c r="CH32" s="112">
        <f t="shared" si="14"/>
        <v>1004</v>
      </c>
      <c r="CI32" s="110"/>
      <c r="CJ32" s="110"/>
      <c r="CK32" s="110"/>
      <c r="CL32" s="110"/>
      <c r="CM32" s="110"/>
      <c r="CN32" s="112">
        <f>SUM(CN30:CS30)</f>
        <v>0</v>
      </c>
      <c r="CO32" s="110"/>
      <c r="CP32" s="110"/>
      <c r="CQ32" s="110"/>
      <c r="CR32" s="110"/>
      <c r="CS32" s="110"/>
      <c r="CT32" s="112">
        <f t="shared" si="6"/>
        <v>2415</v>
      </c>
      <c r="CU32" s="110"/>
    </row>
    <row r="34" spans="25:97" ht="12" customHeight="1" x14ac:dyDescent="0.35">
      <c r="Y34" s="110">
        <v>164</v>
      </c>
      <c r="Z34" s="110"/>
      <c r="AA34" s="110"/>
      <c r="AB34" s="110"/>
      <c r="AC34" s="110"/>
      <c r="AD34" s="110"/>
      <c r="AE34" s="110">
        <v>158</v>
      </c>
      <c r="AF34" s="110"/>
      <c r="AG34" s="110"/>
      <c r="AH34" s="110"/>
      <c r="AI34" s="110"/>
      <c r="AJ34" s="110"/>
      <c r="AK34" s="110">
        <v>183</v>
      </c>
      <c r="AL34" s="110"/>
      <c r="AM34" s="110"/>
      <c r="AN34" s="110"/>
      <c r="AO34" s="110"/>
      <c r="AP34" s="110"/>
      <c r="AQ34" s="110">
        <v>184</v>
      </c>
      <c r="AR34" s="110"/>
      <c r="AS34" s="110"/>
      <c r="AT34" s="110"/>
      <c r="AU34" s="110"/>
      <c r="AV34" s="110"/>
      <c r="AW34" s="110">
        <v>195</v>
      </c>
      <c r="AX34" s="110"/>
      <c r="AY34" s="110"/>
      <c r="AZ34" s="110"/>
      <c r="BA34" s="110"/>
      <c r="BB34" s="110"/>
      <c r="BC34" s="110">
        <v>167</v>
      </c>
      <c r="BD34" s="110"/>
      <c r="BE34" s="110"/>
      <c r="BF34" s="110"/>
      <c r="BG34" s="110"/>
      <c r="BH34" s="110"/>
      <c r="BI34" s="110">
        <v>154</v>
      </c>
      <c r="BJ34" s="110"/>
      <c r="BK34" s="110"/>
      <c r="BL34" s="110"/>
      <c r="BM34" s="110"/>
      <c r="BN34" s="110"/>
      <c r="BO34" s="110">
        <v>226</v>
      </c>
      <c r="BP34" s="110"/>
      <c r="BQ34" s="110"/>
      <c r="BR34" s="110"/>
      <c r="BS34" s="110"/>
      <c r="BT34" s="110"/>
      <c r="BU34" s="110">
        <v>213</v>
      </c>
      <c r="BV34" s="110"/>
      <c r="BW34" s="110"/>
      <c r="BX34" s="110"/>
      <c r="BY34" s="110"/>
      <c r="BZ34" s="110"/>
      <c r="CA34" s="110">
        <v>158</v>
      </c>
      <c r="CB34" s="110"/>
      <c r="CC34" s="110"/>
      <c r="CD34" s="110"/>
      <c r="CE34" s="110"/>
      <c r="CF34" s="110"/>
      <c r="CG34" s="110">
        <v>178</v>
      </c>
      <c r="CH34" s="110"/>
      <c r="CI34" s="110"/>
      <c r="CJ34" s="110"/>
      <c r="CK34" s="110"/>
      <c r="CL34" s="110"/>
      <c r="CM34" s="110"/>
      <c r="CN34" s="110"/>
      <c r="CO34" s="110"/>
      <c r="CP34" s="110"/>
      <c r="CQ34" s="110"/>
      <c r="CR34" s="110"/>
      <c r="CS34" s="112">
        <f t="shared" ref="CS34:CS36" si="15">SUM(B34:CR34)</f>
        <v>1980</v>
      </c>
    </row>
    <row r="35" spans="25:97" ht="12" customHeight="1" x14ac:dyDescent="0.35">
      <c r="Y35" s="110">
        <v>463</v>
      </c>
      <c r="Z35" s="110"/>
      <c r="AA35" s="110"/>
      <c r="AB35" s="110"/>
      <c r="AC35" s="110"/>
      <c r="AD35" s="110"/>
      <c r="AE35" s="110">
        <v>444</v>
      </c>
      <c r="AF35" s="110"/>
      <c r="AG35" s="110"/>
      <c r="AH35" s="110"/>
      <c r="AI35" s="110"/>
      <c r="AJ35" s="110"/>
      <c r="AK35" s="110">
        <v>516</v>
      </c>
      <c r="AL35" s="110"/>
      <c r="AM35" s="110"/>
      <c r="AN35" s="110"/>
      <c r="AO35" s="110"/>
      <c r="AP35" s="110"/>
      <c r="AQ35" s="110">
        <v>519</v>
      </c>
      <c r="AR35" s="110"/>
      <c r="AS35" s="110"/>
      <c r="AT35" s="110"/>
      <c r="AU35" s="110"/>
      <c r="AV35" s="110"/>
      <c r="AW35" s="110">
        <v>550</v>
      </c>
      <c r="AX35" s="110"/>
      <c r="AY35" s="110"/>
      <c r="AZ35" s="110"/>
      <c r="BA35" s="110"/>
      <c r="BB35" s="110"/>
      <c r="BC35" s="110">
        <v>470</v>
      </c>
      <c r="BD35" s="110"/>
      <c r="BE35" s="110"/>
      <c r="BF35" s="110"/>
      <c r="BG35" s="110"/>
      <c r="BH35" s="110"/>
      <c r="BI35" s="110">
        <v>434</v>
      </c>
      <c r="BJ35" s="110"/>
      <c r="BK35" s="110"/>
      <c r="BL35" s="110"/>
      <c r="BM35" s="110"/>
      <c r="BN35" s="110"/>
      <c r="BO35" s="110">
        <v>638</v>
      </c>
      <c r="BP35" s="110"/>
      <c r="BQ35" s="110"/>
      <c r="BR35" s="110"/>
      <c r="BS35" s="110"/>
      <c r="BT35" s="110"/>
      <c r="BU35" s="110">
        <v>602</v>
      </c>
      <c r="BV35" s="110"/>
      <c r="BW35" s="110"/>
      <c r="BX35" s="110"/>
      <c r="BY35" s="110"/>
      <c r="BZ35" s="110"/>
      <c r="CA35" s="110">
        <v>449</v>
      </c>
      <c r="CB35" s="110"/>
      <c r="CC35" s="110"/>
      <c r="CD35" s="110"/>
      <c r="CE35" s="110"/>
      <c r="CF35" s="110"/>
      <c r="CG35" s="110">
        <v>503</v>
      </c>
      <c r="CH35" s="110"/>
      <c r="CI35" s="110"/>
      <c r="CJ35" s="110"/>
      <c r="CK35" s="110"/>
      <c r="CL35" s="110"/>
      <c r="CM35" s="110"/>
      <c r="CN35" s="110"/>
      <c r="CO35" s="110"/>
      <c r="CP35" s="110"/>
      <c r="CQ35" s="110"/>
      <c r="CR35" s="110"/>
      <c r="CS35" s="112">
        <f t="shared" si="15"/>
        <v>5588</v>
      </c>
    </row>
    <row r="36" spans="25:97" ht="12" customHeight="1" x14ac:dyDescent="0.35">
      <c r="Y36" s="110">
        <v>1389</v>
      </c>
      <c r="Z36" s="110"/>
      <c r="AA36" s="110"/>
      <c r="AB36" s="110"/>
      <c r="AC36" s="110"/>
      <c r="AD36" s="110"/>
      <c r="AE36" s="110">
        <v>1332</v>
      </c>
      <c r="AF36" s="110"/>
      <c r="AG36" s="110"/>
      <c r="AH36" s="110"/>
      <c r="AI36" s="110"/>
      <c r="AJ36" s="110"/>
      <c r="AK36" s="110">
        <v>1549</v>
      </c>
      <c r="AL36" s="110"/>
      <c r="AM36" s="110"/>
      <c r="AN36" s="110"/>
      <c r="AO36" s="110"/>
      <c r="AP36" s="110"/>
      <c r="AQ36" s="110">
        <v>1557</v>
      </c>
      <c r="AR36" s="110"/>
      <c r="AS36" s="110"/>
      <c r="AT36" s="110"/>
      <c r="AU36" s="110"/>
      <c r="AV36" s="110"/>
      <c r="AW36" s="110">
        <v>1651</v>
      </c>
      <c r="AX36" s="110"/>
      <c r="AY36" s="110"/>
      <c r="AZ36" s="110"/>
      <c r="BA36" s="110"/>
      <c r="BB36" s="110"/>
      <c r="BC36" s="110">
        <v>1411</v>
      </c>
      <c r="BD36" s="110"/>
      <c r="BE36" s="110"/>
      <c r="BF36" s="110"/>
      <c r="BG36" s="110"/>
      <c r="BH36" s="110"/>
      <c r="BI36" s="110">
        <v>1303</v>
      </c>
      <c r="BJ36" s="110"/>
      <c r="BK36" s="110"/>
      <c r="BL36" s="110"/>
      <c r="BM36" s="110"/>
      <c r="BN36" s="110"/>
      <c r="BO36" s="110">
        <v>1915</v>
      </c>
      <c r="BP36" s="110"/>
      <c r="BQ36" s="110"/>
      <c r="BR36" s="110"/>
      <c r="BS36" s="110"/>
      <c r="BT36" s="110"/>
      <c r="BU36" s="110">
        <v>1806</v>
      </c>
      <c r="BV36" s="110"/>
      <c r="BW36" s="110"/>
      <c r="BX36" s="110"/>
      <c r="BY36" s="110"/>
      <c r="BZ36" s="110"/>
      <c r="CA36" s="110">
        <v>1346</v>
      </c>
      <c r="CB36" s="110"/>
      <c r="CC36" s="110"/>
      <c r="CD36" s="110"/>
      <c r="CE36" s="110"/>
      <c r="CF36" s="110"/>
      <c r="CG36" s="110">
        <v>1508</v>
      </c>
      <c r="CH36" s="110"/>
      <c r="CI36" s="110"/>
      <c r="CJ36" s="110"/>
      <c r="CK36" s="110"/>
      <c r="CL36" s="110"/>
      <c r="CM36" s="110"/>
      <c r="CN36" s="110"/>
      <c r="CO36" s="110"/>
      <c r="CP36" s="110"/>
      <c r="CQ36" s="110"/>
      <c r="CR36" s="110"/>
      <c r="CS36" s="112">
        <f t="shared" si="15"/>
        <v>16767</v>
      </c>
    </row>
    <row r="37" spans="25:97" ht="12" customHeight="1" x14ac:dyDescent="0.35">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67"/>
      <c r="CH37" s="3"/>
      <c r="CI37" s="3"/>
      <c r="CJ37" s="3"/>
      <c r="CK37" s="3"/>
      <c r="CL37" s="3"/>
      <c r="CM37" s="3"/>
      <c r="CN37" s="3"/>
      <c r="CO37" s="3"/>
      <c r="CP37" s="3"/>
      <c r="CQ37" s="3"/>
      <c r="CR37" s="3"/>
      <c r="CS37" s="3"/>
    </row>
    <row r="38" spans="25:97" ht="12" customHeight="1" x14ac:dyDescent="0.35">
      <c r="Y38" s="67">
        <f>Y34-Z16</f>
        <v>-76</v>
      </c>
      <c r="Z38" s="3"/>
      <c r="AA38" s="3"/>
      <c r="AB38" s="3"/>
      <c r="AC38" s="3"/>
      <c r="AD38" s="3"/>
      <c r="AE38" s="67">
        <f>AE34-AF16</f>
        <v>0</v>
      </c>
      <c r="AF38" s="3"/>
      <c r="AG38" s="3"/>
      <c r="AH38" s="3"/>
      <c r="AI38" s="3"/>
      <c r="AJ38" s="3"/>
      <c r="AK38" s="67">
        <f>AK34-AL16</f>
        <v>183</v>
      </c>
      <c r="AL38" s="3"/>
      <c r="AM38" s="3"/>
      <c r="AN38" s="3"/>
      <c r="AO38" s="3"/>
      <c r="AP38" s="3"/>
      <c r="AQ38" s="67">
        <f>AQ34-AR16</f>
        <v>184</v>
      </c>
      <c r="AR38" s="3"/>
      <c r="AS38" s="3"/>
      <c r="AT38" s="3"/>
      <c r="AU38" s="3"/>
      <c r="AV38" s="3"/>
      <c r="AW38" s="67">
        <f>AW34-AX16</f>
        <v>0</v>
      </c>
      <c r="AX38" s="3"/>
      <c r="AY38" s="3"/>
      <c r="AZ38" s="3"/>
      <c r="BA38" s="3"/>
      <c r="BB38" s="3"/>
      <c r="BC38" s="67">
        <f>BC34-BD16</f>
        <v>167</v>
      </c>
      <c r="BD38" s="3"/>
      <c r="BE38" s="3"/>
      <c r="BF38" s="3"/>
      <c r="BG38" s="3"/>
      <c r="BH38" s="3"/>
      <c r="BI38" s="67">
        <f>BI34-BJ16</f>
        <v>0</v>
      </c>
      <c r="BJ38" s="3"/>
      <c r="BK38" s="3"/>
      <c r="BL38" s="3"/>
      <c r="BM38" s="3"/>
      <c r="BN38" s="3"/>
      <c r="BO38" s="67">
        <f>BO34-BP16</f>
        <v>226</v>
      </c>
      <c r="BP38" s="3"/>
      <c r="BQ38" s="3"/>
      <c r="BR38" s="3"/>
      <c r="BS38" s="3"/>
      <c r="BT38" s="3"/>
      <c r="BU38" s="67">
        <f>BU34-BV16</f>
        <v>0</v>
      </c>
      <c r="BV38" s="3"/>
      <c r="BW38" s="3"/>
      <c r="BX38" s="3"/>
      <c r="BY38" s="3"/>
      <c r="BZ38" s="3"/>
      <c r="CA38" s="67">
        <f>CA34-CB16</f>
        <v>158</v>
      </c>
      <c r="CB38" s="3"/>
      <c r="CC38" s="3"/>
      <c r="CD38" s="3"/>
      <c r="CE38" s="3"/>
      <c r="CF38" s="3"/>
      <c r="CG38" s="67">
        <f>CG34-CH16</f>
        <v>45</v>
      </c>
      <c r="CH38" s="3"/>
      <c r="CI38" s="3"/>
      <c r="CJ38" s="3"/>
      <c r="CK38" s="3"/>
      <c r="CL38" s="3"/>
      <c r="CM38" s="3"/>
      <c r="CN38" s="3"/>
      <c r="CO38" s="3"/>
      <c r="CP38" s="3"/>
      <c r="CQ38" s="3"/>
      <c r="CR38" s="3"/>
      <c r="CS38" s="67">
        <f t="shared" ref="CS38:CS41" si="16">SUM(B38:CR38)</f>
        <v>887</v>
      </c>
    </row>
    <row r="39" spans="25:97" ht="12" customHeight="1" x14ac:dyDescent="0.35">
      <c r="Y39" s="67">
        <f t="shared" ref="Y39:Y40" si="17">Y35-Z31</f>
        <v>463</v>
      </c>
      <c r="Z39" s="3"/>
      <c r="AA39" s="3"/>
      <c r="AB39" s="3"/>
      <c r="AC39" s="3"/>
      <c r="AD39" s="3"/>
      <c r="AE39" s="67" t="e">
        <f t="shared" ref="AE39:AE40" si="18">AE35-AF31</f>
        <v>#VALUE!</v>
      </c>
      <c r="AF39" s="3"/>
      <c r="AG39" s="3"/>
      <c r="AH39" s="3"/>
      <c r="AI39" s="3"/>
      <c r="AJ39" s="3"/>
      <c r="AK39" s="67" t="e">
        <f t="shared" ref="AK39:AK40" si="19">AK35-AL31</f>
        <v>#VALUE!</v>
      </c>
      <c r="AL39" s="3"/>
      <c r="AM39" s="3"/>
      <c r="AN39" s="3"/>
      <c r="AO39" s="3"/>
      <c r="AP39" s="3"/>
      <c r="AQ39" s="67">
        <f t="shared" ref="AQ39:AQ40" si="20">AQ35-AR31</f>
        <v>519</v>
      </c>
      <c r="AR39" s="3"/>
      <c r="AS39" s="3"/>
      <c r="AT39" s="3"/>
      <c r="AU39" s="3"/>
      <c r="AV39" s="3"/>
      <c r="AW39" s="67">
        <f t="shared" ref="AW39:AW40" si="21">AW35-AX31</f>
        <v>550</v>
      </c>
      <c r="AX39" s="3"/>
      <c r="AY39" s="3"/>
      <c r="AZ39" s="3"/>
      <c r="BA39" s="3"/>
      <c r="BB39" s="3"/>
      <c r="BC39" s="67">
        <f t="shared" ref="BC39:BC40" si="22">BC35-BD31</f>
        <v>470</v>
      </c>
      <c r="BD39" s="3"/>
      <c r="BE39" s="3"/>
      <c r="BF39" s="3"/>
      <c r="BG39" s="3"/>
      <c r="BH39" s="3"/>
      <c r="BI39" s="67">
        <f t="shared" ref="BI39:BI40" si="23">BI35-BJ31</f>
        <v>434</v>
      </c>
      <c r="BJ39" s="3"/>
      <c r="BK39" s="3"/>
      <c r="BL39" s="3"/>
      <c r="BM39" s="3"/>
      <c r="BN39" s="3"/>
      <c r="BO39" s="67" t="e">
        <f t="shared" ref="BO39:BO40" si="24">BO35-BP31</f>
        <v>#VALUE!</v>
      </c>
      <c r="BP39" s="3"/>
      <c r="BQ39" s="3"/>
      <c r="BR39" s="3"/>
      <c r="BS39" s="3"/>
      <c r="BT39" s="3"/>
      <c r="BU39" s="67">
        <f t="shared" ref="BU39:BU40" si="25">BU35-BV31</f>
        <v>602</v>
      </c>
      <c r="BV39" s="3"/>
      <c r="BW39" s="3"/>
      <c r="BX39" s="3"/>
      <c r="BY39" s="3"/>
      <c r="BZ39" s="3"/>
      <c r="CA39" s="67">
        <f t="shared" ref="CA39:CA40" si="26">CA35-CB31</f>
        <v>449</v>
      </c>
      <c r="CB39" s="3"/>
      <c r="CC39" s="3"/>
      <c r="CD39" s="3"/>
      <c r="CE39" s="3"/>
      <c r="CF39" s="3"/>
      <c r="CG39" s="67">
        <f t="shared" ref="CG39:CG40" si="27">CG35-CH31</f>
        <v>84</v>
      </c>
      <c r="CH39" s="3"/>
      <c r="CI39" s="3"/>
      <c r="CJ39" s="3"/>
      <c r="CK39" s="3"/>
      <c r="CL39" s="3"/>
      <c r="CM39" s="3"/>
      <c r="CN39" s="3"/>
      <c r="CO39" s="3"/>
      <c r="CP39" s="3"/>
      <c r="CQ39" s="3"/>
      <c r="CR39" s="3"/>
      <c r="CS39" s="67" t="e">
        <f t="shared" si="16"/>
        <v>#VALUE!</v>
      </c>
    </row>
    <row r="40" spans="25:97" ht="12" customHeight="1" x14ac:dyDescent="0.35">
      <c r="Y40" s="67">
        <f t="shared" si="17"/>
        <v>1389</v>
      </c>
      <c r="Z40" s="3"/>
      <c r="AA40" s="3"/>
      <c r="AB40" s="3"/>
      <c r="AC40" s="3"/>
      <c r="AD40" s="3"/>
      <c r="AE40" s="67">
        <f t="shared" si="18"/>
        <v>1332</v>
      </c>
      <c r="AF40" s="3"/>
      <c r="AG40" s="3"/>
      <c r="AH40" s="3"/>
      <c r="AI40" s="3"/>
      <c r="AJ40" s="3"/>
      <c r="AK40" s="67">
        <f t="shared" si="19"/>
        <v>1549</v>
      </c>
      <c r="AL40" s="3"/>
      <c r="AM40" s="3"/>
      <c r="AN40" s="3"/>
      <c r="AO40" s="3"/>
      <c r="AP40" s="3"/>
      <c r="AQ40" s="67">
        <f t="shared" si="20"/>
        <v>1557</v>
      </c>
      <c r="AR40" s="3"/>
      <c r="AS40" s="3"/>
      <c r="AT40" s="3"/>
      <c r="AU40" s="3"/>
      <c r="AV40" s="3"/>
      <c r="AW40" s="67">
        <f t="shared" si="21"/>
        <v>1651</v>
      </c>
      <c r="AX40" s="3"/>
      <c r="AY40" s="3"/>
      <c r="AZ40" s="3"/>
      <c r="BA40" s="3"/>
      <c r="BB40" s="3"/>
      <c r="BC40" s="67">
        <f t="shared" si="22"/>
        <v>0</v>
      </c>
      <c r="BD40" s="3"/>
      <c r="BE40" s="3"/>
      <c r="BF40" s="3"/>
      <c r="BG40" s="3"/>
      <c r="BH40" s="3"/>
      <c r="BI40" s="67">
        <f t="shared" si="23"/>
        <v>1303</v>
      </c>
      <c r="BJ40" s="3"/>
      <c r="BK40" s="3"/>
      <c r="BL40" s="3"/>
      <c r="BM40" s="3"/>
      <c r="BN40" s="3"/>
      <c r="BO40" s="67">
        <f t="shared" si="24"/>
        <v>1915</v>
      </c>
      <c r="BP40" s="3"/>
      <c r="BQ40" s="3"/>
      <c r="BR40" s="3"/>
      <c r="BS40" s="3"/>
      <c r="BT40" s="3"/>
      <c r="BU40" s="67">
        <f t="shared" si="25"/>
        <v>1806</v>
      </c>
      <c r="BV40" s="3"/>
      <c r="BW40" s="3"/>
      <c r="BX40" s="3"/>
      <c r="BY40" s="3"/>
      <c r="BZ40" s="3"/>
      <c r="CA40" s="67">
        <f t="shared" si="26"/>
        <v>1346</v>
      </c>
      <c r="CB40" s="3"/>
      <c r="CC40" s="3"/>
      <c r="CD40" s="3"/>
      <c r="CE40" s="3"/>
      <c r="CF40" s="3"/>
      <c r="CG40" s="67">
        <f t="shared" si="27"/>
        <v>504</v>
      </c>
      <c r="CH40" s="3"/>
      <c r="CI40" s="3"/>
      <c r="CJ40" s="3"/>
      <c r="CK40" s="3"/>
      <c r="CL40" s="3"/>
      <c r="CM40" s="3"/>
      <c r="CN40" s="3"/>
      <c r="CO40" s="3"/>
      <c r="CP40" s="3"/>
      <c r="CQ40" s="3"/>
      <c r="CR40" s="3"/>
      <c r="CS40" s="67">
        <f t="shared" si="16"/>
        <v>14352</v>
      </c>
    </row>
    <row r="41" spans="25:97" ht="12" customHeight="1" x14ac:dyDescent="0.35">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67">
        <f t="shared" si="16"/>
        <v>0</v>
      </c>
    </row>
    <row r="42" spans="25:97" ht="12" customHeight="1" x14ac:dyDescent="0.35">
      <c r="Y42" s="3" t="s">
        <v>7</v>
      </c>
      <c r="Z42" s="3"/>
      <c r="AA42" s="3"/>
      <c r="AB42" s="3"/>
      <c r="AC42" s="3"/>
      <c r="AD42" s="3"/>
      <c r="AE42" s="3" t="s">
        <v>8</v>
      </c>
      <c r="AF42" s="3"/>
      <c r="AG42" s="3"/>
      <c r="AH42" s="3"/>
      <c r="AI42" s="3"/>
      <c r="AJ42" s="3"/>
      <c r="AK42" s="3" t="s">
        <v>9</v>
      </c>
      <c r="AL42" s="3"/>
      <c r="AM42" s="3"/>
      <c r="AN42" s="3"/>
      <c r="AO42" s="3"/>
      <c r="AP42" s="3"/>
      <c r="AQ42" s="3" t="s">
        <v>10</v>
      </c>
      <c r="AR42" s="3"/>
      <c r="AS42" s="3"/>
      <c r="AT42" s="3"/>
      <c r="AU42" s="3"/>
      <c r="AV42" s="3"/>
      <c r="AW42" s="3" t="s">
        <v>11</v>
      </c>
      <c r="AX42" s="3"/>
      <c r="AY42" s="3"/>
      <c r="AZ42" s="3"/>
      <c r="BA42" s="3"/>
      <c r="BB42" s="3"/>
      <c r="BC42" s="3" t="s">
        <v>12</v>
      </c>
      <c r="BD42" s="3"/>
      <c r="BE42" s="3"/>
      <c r="BF42" s="3"/>
      <c r="BG42" s="3"/>
      <c r="BH42" s="3"/>
      <c r="BI42" s="3" t="s">
        <v>13</v>
      </c>
      <c r="BJ42" s="3"/>
      <c r="BK42" s="3"/>
      <c r="BL42" s="3"/>
      <c r="BM42" s="3"/>
      <c r="BN42" s="3"/>
      <c r="BO42" s="3" t="s">
        <v>14</v>
      </c>
      <c r="BP42" s="3"/>
      <c r="BQ42" s="3"/>
      <c r="BR42" s="3"/>
      <c r="BS42" s="3"/>
      <c r="BT42" s="3"/>
      <c r="BU42" s="3" t="s">
        <v>15</v>
      </c>
      <c r="BV42" s="3"/>
      <c r="BW42" s="3"/>
      <c r="BX42" s="3"/>
      <c r="BY42" s="3"/>
      <c r="BZ42" s="3"/>
      <c r="CA42" s="3" t="s">
        <v>16</v>
      </c>
      <c r="CB42" s="3"/>
      <c r="CC42" s="3"/>
      <c r="CD42" s="3"/>
      <c r="CE42" s="3"/>
      <c r="CF42" s="3"/>
      <c r="CG42" s="3" t="s">
        <v>17</v>
      </c>
      <c r="CH42" s="3"/>
      <c r="CI42" s="3"/>
      <c r="CJ42" s="3"/>
      <c r="CK42" s="3"/>
      <c r="CL42" s="3"/>
      <c r="CM42" s="3"/>
      <c r="CN42" s="3"/>
      <c r="CO42" s="3"/>
      <c r="CP42" s="3"/>
      <c r="CQ42" s="3"/>
      <c r="CR42" s="3"/>
      <c r="CS42" s="3"/>
    </row>
    <row r="43" spans="25:97" ht="12" customHeight="1" x14ac:dyDescent="0.35">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row>
    <row r="44" spans="25:97" ht="12" customHeight="1" x14ac:dyDescent="0.35">
      <c r="Y44" s="28">
        <f>Z13</f>
        <v>428234.06500719575</v>
      </c>
      <c r="Z44" s="3"/>
      <c r="AA44" s="3"/>
      <c r="AB44" s="3"/>
      <c r="AC44" s="3"/>
      <c r="AD44" s="3"/>
      <c r="AE44" s="28">
        <f>AF13</f>
        <v>408822.37448068365</v>
      </c>
      <c r="AF44" s="3"/>
      <c r="AG44" s="3"/>
      <c r="AH44" s="3"/>
      <c r="AI44" s="3"/>
      <c r="AJ44" s="3"/>
      <c r="AK44" s="28">
        <f>AL13</f>
        <v>483769.94456813834</v>
      </c>
      <c r="AL44" s="3"/>
      <c r="AM44" s="3"/>
      <c r="AN44" s="3"/>
      <c r="AO44" s="3"/>
      <c r="AP44" s="3"/>
      <c r="AQ44" s="28">
        <f>AR13</f>
        <v>486578.4</v>
      </c>
      <c r="AR44" s="3"/>
      <c r="AS44" s="3"/>
      <c r="AT44" s="3"/>
      <c r="AU44" s="3"/>
      <c r="AV44" s="3"/>
      <c r="AW44" s="28">
        <f>AX13</f>
        <v>519094.8</v>
      </c>
      <c r="AX44" s="3"/>
      <c r="AY44" s="3"/>
      <c r="AZ44" s="3"/>
      <c r="BA44" s="3"/>
      <c r="BB44" s="3"/>
      <c r="BC44" s="28">
        <f>BD13</f>
        <v>435876.14</v>
      </c>
      <c r="BD44" s="3"/>
      <c r="BE44" s="3"/>
      <c r="BF44" s="3"/>
      <c r="BG44" s="3"/>
      <c r="BH44" s="3"/>
      <c r="BI44" s="28">
        <f>BJ13</f>
        <v>398309.97321363055</v>
      </c>
      <c r="BJ44" s="3"/>
      <c r="BK44" s="3"/>
      <c r="BL44" s="3"/>
      <c r="BM44" s="3"/>
      <c r="BN44" s="3"/>
      <c r="BO44" s="28">
        <f>BP13</f>
        <v>611220.80797936965</v>
      </c>
      <c r="BP44" s="3"/>
      <c r="BQ44" s="3"/>
      <c r="BR44" s="3"/>
      <c r="BS44" s="3"/>
      <c r="BT44" s="3"/>
      <c r="BU44" s="28">
        <f>BV13</f>
        <v>573178.68597403157</v>
      </c>
      <c r="BV44" s="3"/>
      <c r="BW44" s="3"/>
      <c r="BX44" s="3"/>
      <c r="BY44" s="3"/>
      <c r="BZ44" s="3"/>
      <c r="CA44" s="28">
        <f>CB13</f>
        <v>412479.31200000003</v>
      </c>
      <c r="CB44" s="3"/>
      <c r="CC44" s="3"/>
      <c r="CD44" s="3"/>
      <c r="CE44" s="3"/>
      <c r="CF44" s="3"/>
      <c r="CG44" s="28">
        <f>CH13</f>
        <v>469511.84103141958</v>
      </c>
      <c r="CH44" s="3"/>
      <c r="CI44" s="3"/>
      <c r="CJ44" s="3"/>
      <c r="CK44" s="3"/>
      <c r="CL44" s="3"/>
      <c r="CM44" s="28">
        <f>CN13</f>
        <v>686905.10000000009</v>
      </c>
      <c r="CN44" s="3"/>
      <c r="CO44" s="3"/>
      <c r="CP44" s="3"/>
      <c r="CQ44" s="3"/>
      <c r="CR44" s="3"/>
      <c r="CS44" s="3"/>
    </row>
    <row r="45" spans="25:97" ht="12" customHeight="1" x14ac:dyDescent="0.35">
      <c r="Y45" s="67">
        <f>[1]REM_MAK!I14</f>
        <v>0</v>
      </c>
      <c r="Z45" s="67"/>
      <c r="AA45" s="67"/>
      <c r="AB45" s="67"/>
      <c r="AC45" s="67"/>
      <c r="AD45" s="67"/>
      <c r="AE45" s="67">
        <f>[1]REM_MAK!I15</f>
        <v>0</v>
      </c>
      <c r="AF45" s="67"/>
      <c r="AG45" s="67"/>
      <c r="AH45" s="67"/>
      <c r="AI45" s="67"/>
      <c r="AJ45" s="67"/>
      <c r="AK45" s="67">
        <f>[1]REM_MAK!I16</f>
        <v>0</v>
      </c>
      <c r="AL45" s="67"/>
      <c r="AM45" s="67"/>
      <c r="AN45" s="67"/>
      <c r="AO45" s="67"/>
      <c r="AP45" s="67"/>
      <c r="AQ45" s="67">
        <f>[1]REM_MAK!I17</f>
        <v>0</v>
      </c>
      <c r="AR45" s="67"/>
      <c r="AS45" s="67"/>
      <c r="AT45" s="67"/>
      <c r="AU45" s="67"/>
      <c r="AV45" s="67"/>
      <c r="AW45" s="67">
        <f>[1]REM_MAK!I18</f>
        <v>0</v>
      </c>
      <c r="AX45" s="67"/>
      <c r="AY45" s="67"/>
      <c r="AZ45" s="67"/>
      <c r="BA45" s="67"/>
      <c r="BB45" s="67"/>
      <c r="BC45" s="67">
        <f>[1]REM_MAK!I19</f>
        <v>0</v>
      </c>
      <c r="BD45" s="67"/>
      <c r="BE45" s="67"/>
      <c r="BF45" s="67"/>
      <c r="BG45" s="67"/>
      <c r="BH45" s="67"/>
      <c r="BI45" s="67">
        <f>[1]REM_MAK!I20</f>
        <v>0</v>
      </c>
      <c r="BJ45" s="67"/>
      <c r="BK45" s="67"/>
      <c r="BL45" s="67"/>
      <c r="BM45" s="67"/>
      <c r="BN45" s="67"/>
      <c r="BO45" s="67">
        <f>[1]REM_MAK!I21</f>
        <v>0</v>
      </c>
      <c r="BP45" s="67"/>
      <c r="BQ45" s="67"/>
      <c r="BR45" s="67"/>
      <c r="BS45" s="67"/>
      <c r="BT45" s="67"/>
      <c r="BU45" s="67">
        <f>[1]REM_MAK!I22</f>
        <v>0</v>
      </c>
      <c r="BV45" s="67"/>
      <c r="BW45" s="67"/>
      <c r="BX45" s="67"/>
      <c r="BY45" s="67"/>
      <c r="BZ45" s="67"/>
      <c r="CA45" s="67">
        <f>[1]REM_MAK!I23</f>
        <v>0</v>
      </c>
      <c r="CB45" s="67"/>
      <c r="CC45" s="67"/>
      <c r="CD45" s="67"/>
      <c r="CE45" s="67"/>
      <c r="CF45" s="67"/>
      <c r="CG45" s="67">
        <f>[1]REM_MAK!I24</f>
        <v>0</v>
      </c>
      <c r="CH45" s="67"/>
      <c r="CI45" s="67"/>
      <c r="CJ45" s="67"/>
      <c r="CK45" s="67"/>
      <c r="CL45" s="67"/>
      <c r="CM45" s="67">
        <f>[1]REM_MAK!I25</f>
        <v>0</v>
      </c>
      <c r="CN45" s="67"/>
      <c r="CO45" s="67"/>
      <c r="CP45" s="67"/>
      <c r="CQ45" s="67"/>
      <c r="CR45" s="67"/>
      <c r="CS45" s="67"/>
    </row>
    <row r="46" spans="25:97" ht="12" customHeight="1" x14ac:dyDescent="0.35">
      <c r="Y46" s="28">
        <f>Y45-Y44</f>
        <v>-428234.06500719575</v>
      </c>
      <c r="Z46" s="3"/>
      <c r="AA46" s="3"/>
      <c r="AB46" s="3"/>
      <c r="AC46" s="3"/>
      <c r="AD46" s="3"/>
      <c r="AE46" s="28">
        <f>AE45-AE44</f>
        <v>-408822.37448068365</v>
      </c>
      <c r="AF46" s="3"/>
      <c r="AG46" s="3"/>
      <c r="AH46" s="3"/>
      <c r="AI46" s="3"/>
      <c r="AJ46" s="3"/>
      <c r="AK46" s="28">
        <f>AK45-AK44</f>
        <v>-483769.94456813834</v>
      </c>
      <c r="AL46" s="3"/>
      <c r="AM46" s="3"/>
      <c r="AN46" s="3"/>
      <c r="AO46" s="3"/>
      <c r="AP46" s="3"/>
      <c r="AQ46" s="28">
        <f>AQ45-AQ44</f>
        <v>-486578.4</v>
      </c>
      <c r="AR46" s="3"/>
      <c r="AS46" s="3"/>
      <c r="AT46" s="3"/>
      <c r="AU46" s="3"/>
      <c r="AV46" s="3"/>
      <c r="AW46" s="28">
        <f>AW45-AW44</f>
        <v>-519094.8</v>
      </c>
      <c r="AX46" s="3"/>
      <c r="AY46" s="3"/>
      <c r="AZ46" s="3"/>
      <c r="BA46" s="3"/>
      <c r="BB46" s="3"/>
      <c r="BC46" s="28">
        <f>BC45-BC44</f>
        <v>-435876.14</v>
      </c>
      <c r="BD46" s="3"/>
      <c r="BE46" s="3"/>
      <c r="BF46" s="3"/>
      <c r="BG46" s="3"/>
      <c r="BH46" s="3"/>
      <c r="BI46" s="28">
        <f>BI45-BI44</f>
        <v>-398309.97321363055</v>
      </c>
      <c r="BJ46" s="3"/>
      <c r="BK46" s="3"/>
      <c r="BL46" s="3"/>
      <c r="BM46" s="3"/>
      <c r="BN46" s="3"/>
      <c r="BO46" s="28">
        <f>BO45-BO44</f>
        <v>-611220.80797936965</v>
      </c>
      <c r="BP46" s="3"/>
      <c r="BQ46" s="3"/>
      <c r="BR46" s="3"/>
      <c r="BS46" s="3"/>
      <c r="BT46" s="3"/>
      <c r="BU46" s="28">
        <f>BU45-BU44</f>
        <v>-573178.68597403157</v>
      </c>
      <c r="BV46" s="3"/>
      <c r="BW46" s="3"/>
      <c r="BX46" s="3"/>
      <c r="BY46" s="3"/>
      <c r="BZ46" s="3"/>
      <c r="CA46" s="28">
        <f>CA45-CA44</f>
        <v>-412479.31200000003</v>
      </c>
      <c r="CB46" s="3"/>
      <c r="CC46" s="3"/>
      <c r="CD46" s="3"/>
      <c r="CE46" s="3"/>
      <c r="CF46" s="3"/>
      <c r="CG46" s="28">
        <f>CG45-CG44</f>
        <v>-469511.84103141958</v>
      </c>
      <c r="CH46" s="3"/>
      <c r="CI46" s="3"/>
      <c r="CJ46" s="3"/>
      <c r="CK46" s="3"/>
      <c r="CL46" s="3"/>
      <c r="CM46" s="28">
        <f>CM45-CM44</f>
        <v>-686905.10000000009</v>
      </c>
      <c r="CN46" s="3"/>
      <c r="CO46" s="3"/>
      <c r="CP46" s="3"/>
      <c r="CQ46" s="3"/>
      <c r="CR46" s="3"/>
      <c r="CS46" s="3"/>
    </row>
    <row r="47" spans="25:97" ht="12" customHeight="1" x14ac:dyDescent="0.35">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row>
    <row r="48" spans="25:97" ht="12" customHeight="1" x14ac:dyDescent="0.35">
      <c r="Y48" s="28">
        <f>[1]REM_MAK!K14</f>
        <v>0</v>
      </c>
      <c r="Z48" s="3"/>
      <c r="AA48" s="3"/>
      <c r="AB48" s="3"/>
      <c r="AC48" s="3"/>
      <c r="AD48" s="3"/>
      <c r="AE48" s="28">
        <f>[1]REM_MAK!K15</f>
        <v>0</v>
      </c>
      <c r="AF48" s="3"/>
      <c r="AG48" s="3"/>
      <c r="AH48" s="3"/>
      <c r="AI48" s="3"/>
      <c r="AJ48" s="3"/>
      <c r="AK48" s="28">
        <f>[1]REM_MAK!K16</f>
        <v>0</v>
      </c>
      <c r="AL48" s="3"/>
      <c r="AM48" s="3"/>
      <c r="AN48" s="3"/>
      <c r="AO48" s="3"/>
      <c r="AP48" s="3"/>
      <c r="AQ48" s="28">
        <f>[1]REM_MAK!K17</f>
        <v>0</v>
      </c>
      <c r="AR48" s="3"/>
      <c r="AS48" s="3"/>
      <c r="AT48" s="3"/>
      <c r="AU48" s="3"/>
      <c r="AV48" s="3"/>
      <c r="AW48" s="28">
        <f>[1]REM_MAK!K18</f>
        <v>0</v>
      </c>
      <c r="AX48" s="3"/>
      <c r="AY48" s="3"/>
      <c r="AZ48" s="3"/>
      <c r="BA48" s="3"/>
      <c r="BB48" s="3"/>
      <c r="BC48" s="28">
        <f>[1]REM_MAK!K19</f>
        <v>0</v>
      </c>
      <c r="BD48" s="3"/>
      <c r="BE48" s="3"/>
      <c r="BF48" s="3"/>
      <c r="BG48" s="3"/>
      <c r="BH48" s="3"/>
      <c r="BI48" s="28">
        <f>[1]REM_MAK!K20</f>
        <v>0</v>
      </c>
      <c r="BJ48" s="3"/>
      <c r="BK48" s="3"/>
      <c r="BL48" s="3"/>
      <c r="BM48" s="3"/>
      <c r="BN48" s="3"/>
      <c r="BO48" s="28">
        <f>[1]REM_MAK!K21</f>
        <v>0</v>
      </c>
      <c r="BP48" s="3"/>
      <c r="BQ48" s="3"/>
      <c r="BR48" s="3"/>
      <c r="BS48" s="3"/>
      <c r="BT48" s="3"/>
      <c r="BU48" s="28">
        <f>[1]REM_MAK!K22</f>
        <v>0</v>
      </c>
      <c r="BV48" s="3"/>
      <c r="BW48" s="3"/>
      <c r="BX48" s="3"/>
      <c r="BY48" s="3"/>
      <c r="BZ48" s="3"/>
      <c r="CA48" s="28">
        <f>[1]REM_MAK!K23</f>
        <v>0</v>
      </c>
      <c r="CB48" s="3"/>
      <c r="CC48" s="3"/>
      <c r="CD48" s="3"/>
      <c r="CE48" s="3"/>
      <c r="CF48" s="3"/>
      <c r="CG48" s="28">
        <f>[1]REM_MAK!K24</f>
        <v>0</v>
      </c>
      <c r="CH48" s="3"/>
      <c r="CI48" s="3"/>
      <c r="CJ48" s="3"/>
      <c r="CK48" s="3"/>
      <c r="CL48" s="3"/>
      <c r="CM48" s="28">
        <f>[1]REM_MAK!K25</f>
        <v>0</v>
      </c>
      <c r="CN48" s="3"/>
      <c r="CO48" s="3"/>
      <c r="CP48" s="3"/>
      <c r="CQ48" s="3"/>
      <c r="CR48" s="3"/>
      <c r="CS48" s="3"/>
    </row>
    <row r="49" spans="25:97" ht="12" customHeight="1" x14ac:dyDescent="0.35">
      <c r="Y49" s="28">
        <f>Y48-Z12</f>
        <v>-71370.600000000006</v>
      </c>
      <c r="Z49" s="3"/>
      <c r="AA49" s="3"/>
      <c r="AB49" s="3"/>
      <c r="AC49" s="3"/>
      <c r="AD49" s="3"/>
      <c r="AE49" s="28">
        <f>AE48-AF12</f>
        <v>-68136.600000000006</v>
      </c>
      <c r="AF49" s="3"/>
      <c r="AG49" s="3"/>
      <c r="AH49" s="3"/>
      <c r="AI49" s="3"/>
      <c r="AJ49" s="3"/>
      <c r="AK49" s="28">
        <f>AK48-AL12</f>
        <v>-80628.128000000012</v>
      </c>
      <c r="AL49" s="3"/>
      <c r="AM49" s="3"/>
      <c r="AN49" s="3"/>
      <c r="AO49" s="3"/>
      <c r="AP49" s="3"/>
      <c r="AQ49" s="28">
        <f>AQ48-AR12</f>
        <v>-81096.399999999994</v>
      </c>
      <c r="AR49" s="3"/>
      <c r="AS49" s="3"/>
      <c r="AT49" s="3"/>
      <c r="AU49" s="3"/>
      <c r="AV49" s="3"/>
      <c r="AW49" s="28">
        <f>AW48-AX12</f>
        <v>-86515.8</v>
      </c>
      <c r="AX49" s="3"/>
      <c r="AY49" s="3"/>
      <c r="AZ49" s="3"/>
      <c r="BA49" s="3"/>
      <c r="BB49" s="3"/>
      <c r="BC49" s="28">
        <f>BC48-BD12</f>
        <v>-72646.14</v>
      </c>
      <c r="BD49" s="3"/>
      <c r="BE49" s="3"/>
      <c r="BF49" s="3"/>
      <c r="BG49" s="3"/>
      <c r="BH49" s="3"/>
      <c r="BI49" s="28">
        <f>BI48-BJ12</f>
        <v>-66385.2</v>
      </c>
      <c r="BJ49" s="3"/>
      <c r="BK49" s="3"/>
      <c r="BL49" s="3"/>
      <c r="BM49" s="3"/>
      <c r="BN49" s="3"/>
      <c r="BO49" s="28">
        <f>BO48-BP12</f>
        <v>-101731</v>
      </c>
      <c r="BP49" s="3"/>
      <c r="BQ49" s="3"/>
      <c r="BR49" s="3"/>
      <c r="BS49" s="3"/>
      <c r="BT49" s="3"/>
      <c r="BU49" s="28">
        <f>BU48-BV12</f>
        <v>-95530.4</v>
      </c>
      <c r="BV49" s="3"/>
      <c r="BW49" s="3"/>
      <c r="BX49" s="3"/>
      <c r="BY49" s="3"/>
      <c r="BZ49" s="3"/>
      <c r="CA49" s="28">
        <f>CA48-CB12</f>
        <v>-68746.551999999996</v>
      </c>
      <c r="CB49" s="3"/>
      <c r="CC49" s="3"/>
      <c r="CD49" s="3"/>
      <c r="CE49" s="3"/>
      <c r="CF49" s="3"/>
      <c r="CG49" s="28">
        <f>CG48-CH12</f>
        <v>-69020.414400000009</v>
      </c>
      <c r="CH49" s="3"/>
      <c r="CI49" s="3"/>
      <c r="CJ49" s="3"/>
      <c r="CK49" s="3"/>
      <c r="CL49" s="3"/>
      <c r="CM49" s="28">
        <f>CM48-CN12</f>
        <v>0</v>
      </c>
      <c r="CN49" s="3"/>
      <c r="CO49" s="3"/>
      <c r="CP49" s="3"/>
      <c r="CQ49" s="3"/>
      <c r="CR49" s="3"/>
      <c r="CS49" s="3"/>
    </row>
    <row r="50" spans="25:97" ht="12" customHeight="1" x14ac:dyDescent="0.35">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row>
    <row r="51" spans="25:97" ht="12" customHeight="1" x14ac:dyDescent="0.35">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row>
    <row r="52" spans="25:97" ht="12" customHeight="1" x14ac:dyDescent="0.35">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row>
    <row r="53" spans="25:97" ht="12" customHeight="1" x14ac:dyDescent="0.35">
      <c r="Y53" s="67">
        <f>[1]REM_MAK!J14</f>
        <v>0</v>
      </c>
      <c r="Z53" s="67"/>
      <c r="AA53" s="67"/>
      <c r="AB53" s="67"/>
      <c r="AC53" s="67"/>
      <c r="AD53" s="67"/>
      <c r="AE53" s="67">
        <f>[1]REM_MAK!J15</f>
        <v>0</v>
      </c>
      <c r="AF53" s="67"/>
      <c r="AG53" s="67"/>
      <c r="AH53" s="67"/>
      <c r="AI53" s="67"/>
      <c r="AJ53" s="67"/>
      <c r="AK53" s="67">
        <f>[1]REM_MAK!J16</f>
        <v>0</v>
      </c>
      <c r="AL53" s="67"/>
      <c r="AM53" s="67"/>
      <c r="AN53" s="67"/>
      <c r="AO53" s="67"/>
      <c r="AP53" s="67"/>
      <c r="AQ53" s="67">
        <f>[1]REM_MAK!J17</f>
        <v>0</v>
      </c>
      <c r="AR53" s="67"/>
      <c r="AS53" s="67"/>
      <c r="AT53" s="67"/>
      <c r="AU53" s="67"/>
      <c r="AV53" s="67"/>
      <c r="AW53" s="67">
        <f>[1]REM_MAK!J18</f>
        <v>0</v>
      </c>
      <c r="AX53" s="67"/>
      <c r="AY53" s="67"/>
      <c r="AZ53" s="67"/>
      <c r="BA53" s="67"/>
      <c r="BB53" s="67"/>
      <c r="BC53" s="67">
        <f>[1]REM_MAK!J19</f>
        <v>0</v>
      </c>
      <c r="BD53" s="67"/>
      <c r="BE53" s="67"/>
      <c r="BF53" s="67"/>
      <c r="BG53" s="67"/>
      <c r="BH53" s="67"/>
      <c r="BI53" s="67">
        <f>[1]REM_MAK!J20</f>
        <v>0</v>
      </c>
      <c r="BJ53" s="67"/>
      <c r="BK53" s="67"/>
      <c r="BL53" s="67"/>
      <c r="BM53" s="67"/>
      <c r="BN53" s="67"/>
      <c r="BO53" s="67">
        <f>[1]REM_MAK!J21</f>
        <v>0</v>
      </c>
      <c r="BP53" s="67"/>
      <c r="BQ53" s="67"/>
      <c r="BR53" s="67"/>
      <c r="BS53" s="67"/>
      <c r="BT53" s="67"/>
      <c r="BU53" s="67">
        <f>[1]REM_MAK!J22</f>
        <v>0</v>
      </c>
      <c r="BV53" s="67"/>
      <c r="BW53" s="67"/>
      <c r="BX53" s="67"/>
      <c r="BY53" s="67"/>
      <c r="BZ53" s="67"/>
      <c r="CA53" s="67">
        <f>[1]REM_MAK!J23</f>
        <v>0</v>
      </c>
      <c r="CB53" s="67"/>
      <c r="CC53" s="67"/>
      <c r="CD53" s="67"/>
      <c r="CE53" s="67"/>
      <c r="CF53" s="67"/>
      <c r="CG53" s="67">
        <f>[1]REM_MAK!J24</f>
        <v>0</v>
      </c>
      <c r="CH53" s="67"/>
      <c r="CI53" s="67"/>
      <c r="CJ53" s="67"/>
      <c r="CK53" s="67"/>
      <c r="CL53" s="67"/>
      <c r="CM53" s="67">
        <f>[1]REM_MAK!J25</f>
        <v>0</v>
      </c>
      <c r="CN53" s="67"/>
      <c r="CO53" s="67"/>
      <c r="CP53" s="67"/>
      <c r="CQ53" s="67"/>
      <c r="CR53" s="67"/>
      <c r="CS53" s="67">
        <f t="shared" ref="CS53:CS54" si="28">SUM(B53:CR53)</f>
        <v>0</v>
      </c>
    </row>
    <row r="54" spans="25:97" ht="12" customHeight="1" x14ac:dyDescent="0.35">
      <c r="Y54" s="28">
        <f>Y53-Z27</f>
        <v>-222652.74378505521</v>
      </c>
      <c r="Z54" s="3"/>
      <c r="AA54" s="3"/>
      <c r="AB54" s="3"/>
      <c r="AC54" s="3"/>
      <c r="AD54" s="3"/>
      <c r="AE54" s="28">
        <f>AE53-AF27</f>
        <v>-212559.28300407351</v>
      </c>
      <c r="AF54" s="3"/>
      <c r="AG54" s="3"/>
      <c r="AH54" s="3"/>
      <c r="AI54" s="3"/>
      <c r="AJ54" s="3"/>
      <c r="AK54" s="28">
        <f>AK53-AL27</f>
        <v>-251526.82185495802</v>
      </c>
      <c r="AL54" s="3"/>
      <c r="AM54" s="3"/>
      <c r="AN54" s="3"/>
      <c r="AO54" s="3"/>
      <c r="AP54" s="3"/>
      <c r="AQ54" s="28">
        <f>AQ53-AR27</f>
        <v>-252987.22906216394</v>
      </c>
      <c r="AR54" s="3"/>
      <c r="AS54" s="3"/>
      <c r="AT54" s="3"/>
      <c r="AU54" s="3"/>
      <c r="AV54" s="3"/>
      <c r="AW54" s="28">
        <f>AW53-AX27</f>
        <v>-269893.55326178431</v>
      </c>
      <c r="AX54" s="3"/>
      <c r="AY54" s="3"/>
      <c r="AZ54" s="3"/>
      <c r="BA54" s="3"/>
      <c r="BB54" s="3"/>
      <c r="BC54" s="28">
        <f>BC53-BD27</f>
        <v>-226625.28576540988</v>
      </c>
      <c r="BD54" s="3"/>
      <c r="BE54" s="3"/>
      <c r="BF54" s="3"/>
      <c r="BG54" s="3"/>
      <c r="BH54" s="3"/>
      <c r="BI54" s="28">
        <f>BI53-BJ27</f>
        <v>-207093.6</v>
      </c>
      <c r="BJ54" s="3"/>
      <c r="BK54" s="3"/>
      <c r="BL54" s="3"/>
      <c r="BM54" s="3"/>
      <c r="BN54" s="3"/>
      <c r="BO54" s="28">
        <f>BO53-BP27</f>
        <v>-317792.43214440043</v>
      </c>
      <c r="BP54" s="3"/>
      <c r="BQ54" s="3"/>
      <c r="BR54" s="3"/>
      <c r="BS54" s="3"/>
      <c r="BT54" s="3"/>
      <c r="BU54" s="28">
        <f>BU53-BV27</f>
        <v>-298013.16691294179</v>
      </c>
      <c r="BV54" s="3"/>
      <c r="BW54" s="3"/>
      <c r="BX54" s="3"/>
      <c r="BY54" s="3"/>
      <c r="BZ54" s="3"/>
      <c r="CA54" s="28">
        <f>CA53-CB27</f>
        <v>-214460.45372178164</v>
      </c>
      <c r="CB54" s="3"/>
      <c r="CC54" s="3"/>
      <c r="CD54" s="3"/>
      <c r="CE54" s="3"/>
      <c r="CF54" s="3"/>
      <c r="CG54" s="28">
        <f>CG53-CH27</f>
        <v>-9</v>
      </c>
      <c r="CH54" s="3"/>
      <c r="CI54" s="3"/>
      <c r="CJ54" s="3"/>
      <c r="CK54" s="3"/>
      <c r="CL54" s="3"/>
      <c r="CM54" s="28">
        <f>CM53-CN27</f>
        <v>-357143.4</v>
      </c>
      <c r="CN54" s="3"/>
      <c r="CO54" s="3"/>
      <c r="CP54" s="3"/>
      <c r="CQ54" s="3"/>
      <c r="CR54" s="3"/>
      <c r="CS54" s="67">
        <f t="shared" si="28"/>
        <v>-2830756.9695125688</v>
      </c>
    </row>
  </sheetData>
  <mergeCells count="1">
    <mergeCell ref="E1:H1"/>
  </mergeCells>
  <pageMargins left="0.7" right="0.7" top="0.75" bottom="0.75" header="0" footer="0"/>
  <pageSetup orientation="landscape"/>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
  <sheetViews>
    <sheetView workbookViewId="0"/>
  </sheetViews>
  <sheetFormatPr defaultColWidth="14.453125" defaultRowHeight="15" customHeight="1"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21"/>
  <sheetViews>
    <sheetView workbookViewId="0">
      <selection activeCell="A2" sqref="A2"/>
    </sheetView>
  </sheetViews>
  <sheetFormatPr defaultColWidth="14.453125" defaultRowHeight="15" customHeight="1" x14ac:dyDescent="0.35"/>
  <cols>
    <col min="1" max="1" width="49.7265625" customWidth="1"/>
    <col min="2" max="2" width="21.7265625" customWidth="1"/>
    <col min="3" max="3" width="20" customWidth="1"/>
    <col min="4" max="4" width="30.54296875" style="807"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329" t="s">
        <v>80</v>
      </c>
      <c r="D4" s="735" t="s">
        <v>81</v>
      </c>
    </row>
    <row r="5" spans="1:4" ht="14.25" customHeight="1" x14ac:dyDescent="0.35">
      <c r="A5" s="330" t="s">
        <v>21</v>
      </c>
      <c r="B5" s="331">
        <f t="shared" ref="B5:C5" si="0">SUM(B6,B12)</f>
        <v>57592</v>
      </c>
      <c r="C5" s="331">
        <f t="shared" si="0"/>
        <v>0</v>
      </c>
      <c r="D5" s="808"/>
    </row>
    <row r="6" spans="1:4" ht="14.25" customHeight="1" x14ac:dyDescent="0.35">
      <c r="A6" s="332" t="s">
        <v>402</v>
      </c>
      <c r="B6" s="333">
        <v>57592</v>
      </c>
      <c r="C6" s="333">
        <f>SUM(C7:C10)</f>
        <v>0</v>
      </c>
      <c r="D6" s="808"/>
    </row>
    <row r="7" spans="1:4" ht="14.25" customHeight="1" x14ac:dyDescent="0.35">
      <c r="A7" s="334" t="s">
        <v>403</v>
      </c>
      <c r="B7" s="335"/>
      <c r="C7" s="336"/>
      <c r="D7" s="808"/>
    </row>
    <row r="8" spans="1:4" ht="14.25" customHeight="1" x14ac:dyDescent="0.35">
      <c r="A8" s="334" t="s">
        <v>404</v>
      </c>
      <c r="B8" s="335"/>
      <c r="C8" s="336"/>
      <c r="D8" s="808"/>
    </row>
    <row r="9" spans="1:4" ht="14.25" customHeight="1" x14ac:dyDescent="0.35">
      <c r="A9" s="334" t="s">
        <v>405</v>
      </c>
      <c r="B9" s="335"/>
      <c r="C9" s="336"/>
      <c r="D9" s="808"/>
    </row>
    <row r="10" spans="1:4" ht="14.25" customHeight="1" x14ac:dyDescent="0.35">
      <c r="A10" s="334"/>
      <c r="B10" s="335"/>
      <c r="C10" s="336"/>
      <c r="D10" s="808"/>
    </row>
    <row r="11" spans="1:4" ht="14.25" customHeight="1" x14ac:dyDescent="0.35">
      <c r="A11" s="334"/>
      <c r="B11" s="335"/>
      <c r="C11" s="336"/>
      <c r="D11" s="808"/>
    </row>
    <row r="12" spans="1:4" ht="14.25" customHeight="1" x14ac:dyDescent="0.35">
      <c r="A12" s="332" t="s">
        <v>40</v>
      </c>
      <c r="B12" s="331">
        <v>0</v>
      </c>
      <c r="C12" s="331">
        <f>SUM(C13:C17)</f>
        <v>0</v>
      </c>
      <c r="D12" s="808"/>
    </row>
    <row r="18" spans="1:5" ht="14.25" customHeight="1" x14ac:dyDescent="0.35">
      <c r="A18" s="330" t="s">
        <v>24</v>
      </c>
      <c r="B18" s="331">
        <f t="shared" ref="B18:C18" si="1">B5*0.4</f>
        <v>23036.800000000003</v>
      </c>
      <c r="C18" s="331">
        <f t="shared" si="1"/>
        <v>0</v>
      </c>
      <c r="D18" s="808"/>
    </row>
    <row r="19" spans="1:5" ht="14.25" customHeight="1" x14ac:dyDescent="0.35">
      <c r="A19" s="339" t="s">
        <v>55</v>
      </c>
      <c r="B19" s="331">
        <v>19581</v>
      </c>
      <c r="C19" s="340"/>
      <c r="D19" s="809"/>
    </row>
    <row r="20" spans="1:5" ht="14.25" customHeight="1" x14ac:dyDescent="0.35">
      <c r="A20" s="339" t="s">
        <v>56</v>
      </c>
      <c r="B20" s="134">
        <f>B18-B19</f>
        <v>3455.8000000000029</v>
      </c>
      <c r="C20" s="342"/>
      <c r="D20" s="809"/>
    </row>
    <row r="21" spans="1:5" ht="14.25" customHeight="1" x14ac:dyDescent="0.35">
      <c r="A21" s="330" t="s">
        <v>20</v>
      </c>
      <c r="B21" s="159">
        <f t="shared" ref="B21:C21" si="2">B5+B18</f>
        <v>80628.800000000003</v>
      </c>
      <c r="C21" s="159">
        <f t="shared" si="2"/>
        <v>0</v>
      </c>
      <c r="D21" s="809"/>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744" t="s">
        <v>94</v>
      </c>
      <c r="E24" s="348" t="s">
        <v>95</v>
      </c>
    </row>
    <row r="25" spans="1:5" ht="14.25" customHeight="1" x14ac:dyDescent="0.35">
      <c r="A25" s="236" t="s">
        <v>62</v>
      </c>
      <c r="B25" s="137"/>
      <c r="C25" s="331">
        <f>SUM(C26:C33)</f>
        <v>0</v>
      </c>
      <c r="D25" s="745" t="s">
        <v>406</v>
      </c>
      <c r="E25" s="643"/>
    </row>
    <row r="26" spans="1:5" ht="14.25" customHeight="1" x14ac:dyDescent="0.35">
      <c r="A26" s="349" t="s">
        <v>97</v>
      </c>
      <c r="B26" s="732" t="s">
        <v>305</v>
      </c>
      <c r="C26" s="350"/>
      <c r="D26" s="810"/>
      <c r="E26" s="644"/>
    </row>
    <row r="27" spans="1:5" ht="14.25" customHeight="1" x14ac:dyDescent="0.35">
      <c r="A27" s="349" t="s">
        <v>239</v>
      </c>
      <c r="B27" s="732" t="s">
        <v>407</v>
      </c>
      <c r="C27" s="351"/>
      <c r="D27" s="810"/>
      <c r="E27" s="644"/>
    </row>
    <row r="28" spans="1:5" ht="14.25" customHeight="1" x14ac:dyDescent="0.35">
      <c r="A28" s="349" t="s">
        <v>159</v>
      </c>
      <c r="B28" s="732" t="s">
        <v>408</v>
      </c>
      <c r="C28" s="352"/>
      <c r="D28" s="810"/>
      <c r="E28" s="644"/>
    </row>
    <row r="29" spans="1:5" ht="14.25" customHeight="1" x14ac:dyDescent="0.35">
      <c r="A29" s="349"/>
      <c r="B29" s="732"/>
      <c r="C29" s="352"/>
      <c r="D29" s="810"/>
      <c r="E29" s="644"/>
    </row>
    <row r="30" spans="1:5" ht="14.25" customHeight="1" x14ac:dyDescent="0.35">
      <c r="A30" s="349"/>
      <c r="B30" s="732"/>
      <c r="C30" s="352"/>
      <c r="D30" s="810"/>
      <c r="E30" s="644"/>
    </row>
    <row r="31" spans="1:5" ht="14.25" customHeight="1" x14ac:dyDescent="0.35">
      <c r="A31" s="349"/>
      <c r="B31" s="732"/>
      <c r="C31" s="352"/>
      <c r="D31" s="810"/>
      <c r="E31" s="644"/>
    </row>
    <row r="32" spans="1:5" ht="14.25" customHeight="1" x14ac:dyDescent="0.35">
      <c r="A32" s="353"/>
      <c r="B32" s="137"/>
      <c r="C32" s="351"/>
      <c r="D32" s="810"/>
      <c r="E32" s="644"/>
    </row>
    <row r="33" spans="1:5" ht="14.25" customHeight="1" x14ac:dyDescent="0.35">
      <c r="A33" s="353"/>
      <c r="B33" s="137"/>
      <c r="C33" s="351"/>
      <c r="D33" s="811"/>
      <c r="E33" s="645"/>
    </row>
    <row r="34" spans="1:5" ht="14.25" customHeight="1" x14ac:dyDescent="0.35">
      <c r="A34" s="236" t="s">
        <v>63</v>
      </c>
      <c r="B34" s="137"/>
      <c r="C34" s="331">
        <v>9000</v>
      </c>
      <c r="D34" s="745" t="s">
        <v>409</v>
      </c>
      <c r="E34" s="643"/>
    </row>
    <row r="35" spans="1:5" ht="14.25" customHeight="1" x14ac:dyDescent="0.35">
      <c r="A35" s="353" t="s">
        <v>410</v>
      </c>
      <c r="B35" s="137" t="s">
        <v>361</v>
      </c>
      <c r="C35" s="351">
        <v>0</v>
      </c>
      <c r="D35" s="810"/>
      <c r="E35" s="644"/>
    </row>
    <row r="36" spans="1:5" ht="14.25" customHeight="1" x14ac:dyDescent="0.35">
      <c r="A36" s="349"/>
      <c r="B36" s="137"/>
      <c r="C36" s="350"/>
      <c r="D36" s="810"/>
      <c r="E36" s="644"/>
    </row>
    <row r="37" spans="1:5" ht="14.25" customHeight="1" x14ac:dyDescent="0.35">
      <c r="A37" s="349"/>
      <c r="B37" s="137"/>
      <c r="C37" s="351">
        <v>0</v>
      </c>
      <c r="D37" s="810"/>
      <c r="E37" s="644"/>
    </row>
    <row r="38" spans="1:5" ht="14.25" customHeight="1" x14ac:dyDescent="0.35">
      <c r="A38" s="353"/>
      <c r="B38" s="137"/>
      <c r="C38" s="351">
        <v>0</v>
      </c>
      <c r="D38" s="810"/>
      <c r="E38" s="644"/>
    </row>
    <row r="39" spans="1:5" ht="14.25" customHeight="1" x14ac:dyDescent="0.35">
      <c r="A39" s="353"/>
      <c r="B39" s="137"/>
      <c r="C39" s="351"/>
      <c r="D39" s="811"/>
      <c r="E39" s="645"/>
    </row>
    <row r="40" spans="1:5" ht="14.25" customHeight="1" x14ac:dyDescent="0.35">
      <c r="A40" s="354" t="s">
        <v>64</v>
      </c>
      <c r="B40" s="137"/>
      <c r="C40" s="333">
        <v>2000</v>
      </c>
      <c r="D40" s="745" t="s">
        <v>411</v>
      </c>
      <c r="E40" s="643"/>
    </row>
    <row r="41" spans="1:5" ht="14.25" customHeight="1" x14ac:dyDescent="0.35">
      <c r="A41" s="349" t="s">
        <v>412</v>
      </c>
      <c r="B41" s="493" t="s">
        <v>413</v>
      </c>
      <c r="C41" s="351"/>
      <c r="D41" s="810"/>
      <c r="E41" s="644"/>
    </row>
    <row r="42" spans="1:5" ht="14.25" customHeight="1" x14ac:dyDescent="0.35">
      <c r="A42" s="349"/>
      <c r="B42" s="137"/>
      <c r="C42" s="351"/>
      <c r="D42" s="810"/>
      <c r="E42" s="644"/>
    </row>
    <row r="43" spans="1:5" ht="14.25" customHeight="1" x14ac:dyDescent="0.35">
      <c r="A43" s="399"/>
      <c r="B43" s="137"/>
      <c r="C43" s="355"/>
      <c r="D43" s="811"/>
      <c r="E43" s="645"/>
    </row>
    <row r="44" spans="1:5" ht="14.25" customHeight="1" x14ac:dyDescent="0.35">
      <c r="A44" s="354" t="s">
        <v>65</v>
      </c>
      <c r="B44" s="137"/>
      <c r="C44" s="331">
        <f>SUM(C45:C47)</f>
        <v>3500</v>
      </c>
      <c r="D44" s="745" t="s">
        <v>414</v>
      </c>
      <c r="E44" s="646"/>
    </row>
    <row r="45" spans="1:5" ht="14.25" customHeight="1" x14ac:dyDescent="0.35">
      <c r="A45" s="418" t="s">
        <v>415</v>
      </c>
      <c r="B45" s="137"/>
      <c r="C45" s="356">
        <v>2500</v>
      </c>
      <c r="D45" s="810"/>
      <c r="E45" s="644"/>
    </row>
    <row r="46" spans="1:5" ht="14.25" customHeight="1" x14ac:dyDescent="0.35">
      <c r="A46" s="418" t="s">
        <v>416</v>
      </c>
      <c r="B46" s="137"/>
      <c r="C46" s="356">
        <v>1000</v>
      </c>
      <c r="D46" s="810"/>
      <c r="E46" s="644"/>
    </row>
    <row r="47" spans="1:5" ht="14.25" customHeight="1" x14ac:dyDescent="0.35">
      <c r="A47" s="353"/>
      <c r="B47" s="137"/>
      <c r="C47" s="356"/>
      <c r="D47" s="811"/>
      <c r="E47" s="645"/>
    </row>
    <row r="48" spans="1:5" ht="14.25" customHeight="1" x14ac:dyDescent="0.35">
      <c r="A48" s="236" t="s">
        <v>66</v>
      </c>
      <c r="B48" s="137"/>
      <c r="C48" s="137">
        <f>SUM(C49:C54)</f>
        <v>5000</v>
      </c>
      <c r="D48" s="745" t="s">
        <v>417</v>
      </c>
      <c r="E48" s="650"/>
    </row>
    <row r="49" spans="1:5" ht="14.25" customHeight="1" x14ac:dyDescent="0.35">
      <c r="A49" s="357" t="s">
        <v>418</v>
      </c>
      <c r="B49" s="358"/>
      <c r="C49" s="356">
        <v>5000</v>
      </c>
      <c r="D49" s="810"/>
      <c r="E49" s="644"/>
    </row>
    <row r="50" spans="1:5" ht="14.25" customHeight="1" x14ac:dyDescent="0.35">
      <c r="A50" s="359"/>
      <c r="B50" s="137"/>
      <c r="C50" s="356"/>
      <c r="D50" s="810"/>
      <c r="E50" s="644"/>
    </row>
    <row r="51" spans="1:5" ht="14.25" customHeight="1" x14ac:dyDescent="0.35">
      <c r="A51" s="359"/>
      <c r="B51" s="137"/>
      <c r="C51" s="351">
        <f>SUM(C52:C54)</f>
        <v>0</v>
      </c>
      <c r="D51" s="810"/>
      <c r="E51" s="644"/>
    </row>
    <row r="52" spans="1:5" ht="14.25" customHeight="1" x14ac:dyDescent="0.35">
      <c r="A52" s="359"/>
      <c r="B52" s="137"/>
      <c r="C52" s="351">
        <v>0</v>
      </c>
      <c r="D52" s="810"/>
      <c r="E52" s="644"/>
    </row>
    <row r="53" spans="1:5" ht="14.25" customHeight="1" x14ac:dyDescent="0.35">
      <c r="A53" s="359"/>
      <c r="B53" s="137"/>
      <c r="C53" s="351">
        <v>0</v>
      </c>
      <c r="D53" s="810"/>
      <c r="E53" s="644"/>
    </row>
    <row r="54" spans="1:5" ht="14.25" customHeight="1" x14ac:dyDescent="0.35">
      <c r="A54" s="359"/>
      <c r="B54" s="137"/>
      <c r="C54" s="351">
        <v>0</v>
      </c>
      <c r="D54" s="811"/>
      <c r="E54" s="645"/>
    </row>
    <row r="55" spans="1:5" ht="14.25" customHeight="1" x14ac:dyDescent="0.35">
      <c r="A55" s="353"/>
      <c r="B55" s="360" t="s">
        <v>119</v>
      </c>
      <c r="C55" s="159">
        <f>C25+C34+C40+C44+C48</f>
        <v>19500</v>
      </c>
      <c r="D55" s="812"/>
      <c r="E55" s="362"/>
    </row>
    <row r="56" spans="1:5" ht="14.25" customHeight="1" x14ac:dyDescent="0.35">
      <c r="A56" s="363"/>
      <c r="B56" s="364" t="s">
        <v>120</v>
      </c>
      <c r="C56" s="365">
        <v>33</v>
      </c>
      <c r="D56" s="813">
        <v>0</v>
      </c>
      <c r="E56" s="366"/>
    </row>
    <row r="57" spans="1:5" ht="14.25" customHeight="1" x14ac:dyDescent="0.35">
      <c r="A57" s="326"/>
      <c r="B57" s="367"/>
      <c r="C57" s="368"/>
    </row>
    <row r="58" spans="1:5" ht="14.25" customHeight="1" x14ac:dyDescent="0.35">
      <c r="A58" s="326"/>
    </row>
    <row r="59" spans="1:5" ht="14.25" customHeight="1" x14ac:dyDescent="0.35">
      <c r="A59" s="634" t="s">
        <v>419</v>
      </c>
      <c r="B59" s="623"/>
      <c r="C59" s="623"/>
      <c r="D59" s="624"/>
    </row>
    <row r="60" spans="1:5" ht="14.25" customHeight="1" x14ac:dyDescent="0.35">
      <c r="A60" s="665" t="s">
        <v>420</v>
      </c>
      <c r="B60" s="666"/>
      <c r="C60" s="666"/>
      <c r="D60" s="667"/>
    </row>
    <row r="61" spans="1:5" ht="14.25" customHeight="1" x14ac:dyDescent="0.35">
      <c r="A61" s="654"/>
      <c r="B61" s="639"/>
      <c r="C61" s="639"/>
      <c r="D61" s="639"/>
    </row>
    <row r="62" spans="1:5" ht="14.25" customHeight="1" x14ac:dyDescent="0.35">
      <c r="A62" s="634" t="s">
        <v>421</v>
      </c>
      <c r="B62" s="623"/>
      <c r="C62" s="623"/>
      <c r="D62" s="624"/>
    </row>
    <row r="63" spans="1:5" ht="14.25" customHeight="1" x14ac:dyDescent="0.35">
      <c r="A63" s="665" t="s">
        <v>422</v>
      </c>
      <c r="B63" s="666"/>
      <c r="C63" s="666"/>
      <c r="D63" s="667"/>
    </row>
    <row r="64" spans="1:5" ht="14.25" customHeight="1" x14ac:dyDescent="0.35">
      <c r="A64" s="655"/>
      <c r="B64" s="631"/>
      <c r="C64" s="631"/>
      <c r="D64" s="631"/>
    </row>
    <row r="65" spans="1:4" ht="14.25" customHeight="1" x14ac:dyDescent="0.35">
      <c r="A65" s="634" t="s">
        <v>423</v>
      </c>
      <c r="B65" s="623"/>
      <c r="C65" s="623"/>
      <c r="D65" s="624"/>
    </row>
    <row r="66" spans="1:4" ht="14.25" customHeight="1" x14ac:dyDescent="0.35">
      <c r="A66" s="665" t="s">
        <v>424</v>
      </c>
      <c r="B66" s="666"/>
      <c r="C66" s="666"/>
      <c r="D66" s="667"/>
    </row>
    <row r="67" spans="1:4" ht="14.25" customHeight="1" x14ac:dyDescent="0.35">
      <c r="A67" s="326"/>
      <c r="B67" s="228"/>
      <c r="C67" s="228"/>
      <c r="D67" s="757"/>
    </row>
    <row r="68" spans="1:4" ht="14.25" customHeight="1" x14ac:dyDescent="0.35">
      <c r="A68" s="282" t="s">
        <v>45</v>
      </c>
      <c r="B68" s="114"/>
      <c r="C68" s="114"/>
      <c r="D68" s="757"/>
    </row>
    <row r="69" spans="1:4" ht="14.25" customHeight="1" x14ac:dyDescent="0.35">
      <c r="A69" s="114"/>
      <c r="B69" s="114"/>
      <c r="C69" s="114"/>
      <c r="D69" s="757"/>
    </row>
    <row r="70" spans="1:4" ht="14.25" customHeight="1" x14ac:dyDescent="0.35">
      <c r="A70" s="656" t="s">
        <v>51</v>
      </c>
      <c r="B70" s="639"/>
      <c r="D70" s="757"/>
    </row>
    <row r="71" spans="1:4" ht="14.25" customHeight="1" x14ac:dyDescent="0.35">
      <c r="A71" s="371" t="s">
        <v>39</v>
      </c>
      <c r="B71" s="372" t="s">
        <v>79</v>
      </c>
      <c r="C71" s="373" t="s">
        <v>80</v>
      </c>
      <c r="D71" s="759" t="s">
        <v>128</v>
      </c>
    </row>
    <row r="72" spans="1:4" ht="14.25" customHeight="1" x14ac:dyDescent="0.35">
      <c r="A72" s="375" t="s">
        <v>21</v>
      </c>
      <c r="B72" s="331">
        <f t="shared" ref="B72:C72" si="3">SUM(B73,B79)</f>
        <v>29944</v>
      </c>
      <c r="C72" s="376">
        <f t="shared" si="3"/>
        <v>0</v>
      </c>
      <c r="D72" s="761"/>
    </row>
    <row r="73" spans="1:4" ht="14.25" customHeight="1" x14ac:dyDescent="0.35">
      <c r="A73" s="378" t="s">
        <v>425</v>
      </c>
      <c r="B73" s="331">
        <v>15864</v>
      </c>
      <c r="C73" s="379">
        <f>SUM(C74:C77)</f>
        <v>0</v>
      </c>
      <c r="D73" s="761"/>
    </row>
    <row r="74" spans="1:4" ht="14.25" customHeight="1" x14ac:dyDescent="0.35">
      <c r="A74" s="380" t="s">
        <v>426</v>
      </c>
      <c r="B74" s="335"/>
      <c r="C74" s="381"/>
      <c r="D74" s="761"/>
    </row>
    <row r="75" spans="1:4" ht="14.25" customHeight="1" x14ac:dyDescent="0.35">
      <c r="A75" s="380" t="s">
        <v>427</v>
      </c>
      <c r="B75" s="335"/>
      <c r="C75" s="381"/>
      <c r="D75" s="761"/>
    </row>
    <row r="76" spans="1:4" ht="14.25" customHeight="1" x14ac:dyDescent="0.35">
      <c r="A76" s="380" t="s">
        <v>428</v>
      </c>
      <c r="B76" s="335"/>
      <c r="C76" s="381"/>
      <c r="D76" s="761"/>
    </row>
    <row r="77" spans="1:4" ht="14.25" customHeight="1" x14ac:dyDescent="0.35">
      <c r="A77" s="380"/>
      <c r="B77" s="335"/>
      <c r="C77" s="381"/>
      <c r="D77" s="761"/>
    </row>
    <row r="78" spans="1:4" ht="14.25" customHeight="1" x14ac:dyDescent="0.35">
      <c r="A78" s="380"/>
      <c r="B78" s="335"/>
      <c r="C78" s="382"/>
      <c r="D78" s="761"/>
    </row>
    <row r="79" spans="1:4" ht="14.25" customHeight="1" x14ac:dyDescent="0.35">
      <c r="A79" s="378" t="s">
        <v>40</v>
      </c>
      <c r="B79" s="331">
        <v>14080</v>
      </c>
      <c r="C79" s="376">
        <f>SUM(C80:C84)</f>
        <v>0</v>
      </c>
      <c r="D79" s="761"/>
    </row>
    <row r="80" spans="1:4" ht="14.25" customHeight="1" x14ac:dyDescent="0.35">
      <c r="A80" s="380" t="s">
        <v>87</v>
      </c>
      <c r="B80" s="331"/>
      <c r="C80" s="381"/>
      <c r="D80" s="761"/>
    </row>
    <row r="81" spans="1:5" ht="14.25" customHeight="1" x14ac:dyDescent="0.35">
      <c r="A81" s="380" t="s">
        <v>88</v>
      </c>
      <c r="B81" s="331"/>
      <c r="C81" s="381"/>
      <c r="D81" s="761"/>
    </row>
    <row r="82" spans="1:5" ht="14.25" customHeight="1" x14ac:dyDescent="0.35">
      <c r="A82" s="380" t="s">
        <v>89</v>
      </c>
      <c r="B82" s="331"/>
      <c r="C82" s="381"/>
      <c r="D82" s="761"/>
    </row>
    <row r="83" spans="1:5" ht="14.25" customHeight="1" x14ac:dyDescent="0.35">
      <c r="A83" s="380" t="s">
        <v>86</v>
      </c>
      <c r="B83" s="331"/>
      <c r="C83" s="381"/>
      <c r="D83" s="761"/>
    </row>
    <row r="84" spans="1:5" ht="14.25" customHeight="1" x14ac:dyDescent="0.35">
      <c r="A84" s="383" t="s">
        <v>86</v>
      </c>
      <c r="B84" s="331"/>
      <c r="C84" s="381"/>
      <c r="D84" s="761"/>
    </row>
    <row r="85" spans="1:5" ht="14.25" customHeight="1" x14ac:dyDescent="0.35">
      <c r="A85" s="375" t="s">
        <v>24</v>
      </c>
      <c r="B85" s="331">
        <f t="shared" ref="B85:C85" si="4">B72*0.4</f>
        <v>11977.6</v>
      </c>
      <c r="C85" s="376">
        <f t="shared" si="4"/>
        <v>0</v>
      </c>
      <c r="D85" s="761"/>
    </row>
    <row r="86" spans="1:5" ht="14.25" customHeight="1" x14ac:dyDescent="0.35">
      <c r="A86" s="384" t="s">
        <v>55</v>
      </c>
      <c r="B86" s="331"/>
      <c r="C86" s="385">
        <f>D122</f>
        <v>0</v>
      </c>
      <c r="D86" s="814"/>
    </row>
    <row r="87" spans="1:5" ht="14.25" customHeight="1" x14ac:dyDescent="0.35">
      <c r="A87" s="384" t="s">
        <v>56</v>
      </c>
      <c r="B87" s="137">
        <v>0</v>
      </c>
      <c r="C87" s="386">
        <f>C85-C86</f>
        <v>0</v>
      </c>
      <c r="D87" s="814"/>
    </row>
    <row r="88" spans="1:5" ht="14.25" customHeight="1" x14ac:dyDescent="0.35">
      <c r="A88" s="387" t="s">
        <v>20</v>
      </c>
      <c r="B88" s="158">
        <f t="shared" ref="B88:C88" si="5">B72+B85</f>
        <v>41921.599999999999</v>
      </c>
      <c r="C88" s="154">
        <f t="shared" si="5"/>
        <v>0</v>
      </c>
      <c r="D88" s="815"/>
    </row>
    <row r="89" spans="1:5" ht="14.25" customHeight="1" x14ac:dyDescent="0.35">
      <c r="A89" s="326"/>
      <c r="D89" s="770"/>
      <c r="E89" s="389"/>
    </row>
    <row r="90" spans="1:5" ht="14.25" customHeight="1" x14ac:dyDescent="0.35">
      <c r="A90" s="229" t="s">
        <v>133</v>
      </c>
      <c r="D90" s="816"/>
      <c r="E90" s="391"/>
    </row>
    <row r="91" spans="1:5" ht="14.25" customHeight="1" x14ac:dyDescent="0.35">
      <c r="A91" s="392" t="s">
        <v>91</v>
      </c>
      <c r="B91" s="175" t="s">
        <v>92</v>
      </c>
      <c r="C91" s="372" t="s">
        <v>93</v>
      </c>
      <c r="D91" s="773" t="s">
        <v>94</v>
      </c>
      <c r="E91" s="262" t="s">
        <v>95</v>
      </c>
    </row>
    <row r="92" spans="1:5" ht="14.25" customHeight="1" x14ac:dyDescent="0.35">
      <c r="A92" s="236" t="s">
        <v>74</v>
      </c>
      <c r="B92" s="137"/>
      <c r="C92" s="330">
        <f>SUM(C93:C96)</f>
        <v>0</v>
      </c>
      <c r="D92" s="775" t="s">
        <v>429</v>
      </c>
      <c r="E92" s="657"/>
    </row>
    <row r="93" spans="1:5" ht="14.25" customHeight="1" x14ac:dyDescent="0.35">
      <c r="A93" s="349" t="s">
        <v>430</v>
      </c>
      <c r="B93" s="137" t="s">
        <v>431</v>
      </c>
      <c r="C93" s="417"/>
      <c r="D93" s="817"/>
      <c r="E93" s="644"/>
    </row>
    <row r="94" spans="1:5" ht="14.25" customHeight="1" x14ac:dyDescent="0.35">
      <c r="A94" s="349" t="s">
        <v>432</v>
      </c>
      <c r="B94" s="137" t="s">
        <v>433</v>
      </c>
      <c r="C94" s="394"/>
      <c r="D94" s="817"/>
      <c r="E94" s="644"/>
    </row>
    <row r="95" spans="1:5" ht="14.25" customHeight="1" x14ac:dyDescent="0.35">
      <c r="A95" s="349"/>
      <c r="B95" s="137"/>
      <c r="C95" s="394"/>
      <c r="D95" s="817"/>
      <c r="E95" s="644"/>
    </row>
    <row r="96" spans="1:5" ht="14.25" customHeight="1" x14ac:dyDescent="0.35">
      <c r="A96" s="353"/>
      <c r="B96" s="137"/>
      <c r="C96" s="394"/>
      <c r="D96" s="818"/>
      <c r="E96" s="645"/>
    </row>
    <row r="97" spans="1:5" ht="14.25" customHeight="1" x14ac:dyDescent="0.35">
      <c r="A97" s="236" t="s">
        <v>138</v>
      </c>
      <c r="B97" s="137"/>
      <c r="C97" s="395">
        <f>SUM(C98:C100)</f>
        <v>10000</v>
      </c>
      <c r="D97" s="844" t="s">
        <v>434</v>
      </c>
      <c r="E97" s="657"/>
    </row>
    <row r="98" spans="1:5" ht="14.25" customHeight="1" x14ac:dyDescent="0.35">
      <c r="A98" s="349" t="s">
        <v>435</v>
      </c>
      <c r="B98" s="137" t="s">
        <v>436</v>
      </c>
      <c r="C98" s="356">
        <v>10000</v>
      </c>
      <c r="D98" s="817"/>
      <c r="E98" s="644"/>
    </row>
    <row r="99" spans="1:5" ht="14.25" customHeight="1" x14ac:dyDescent="0.35">
      <c r="A99" s="349"/>
      <c r="B99" s="137"/>
      <c r="C99" s="417"/>
      <c r="D99" s="817"/>
      <c r="E99" s="644"/>
    </row>
    <row r="100" spans="1:5" ht="14.25" customHeight="1" x14ac:dyDescent="0.35">
      <c r="A100" s="236"/>
      <c r="B100" s="137"/>
      <c r="C100" s="398"/>
      <c r="D100" s="818"/>
      <c r="E100" s="645"/>
    </row>
    <row r="101" spans="1:5" ht="14.25" customHeight="1" x14ac:dyDescent="0.35">
      <c r="A101" s="236" t="s">
        <v>75</v>
      </c>
      <c r="B101" s="137"/>
      <c r="C101" s="395">
        <f>SUM(C102:C105)</f>
        <v>1900</v>
      </c>
      <c r="D101" s="775" t="s">
        <v>437</v>
      </c>
      <c r="E101" s="657"/>
    </row>
    <row r="102" spans="1:5" ht="14.25" customHeight="1" x14ac:dyDescent="0.35">
      <c r="A102" s="349" t="s">
        <v>438</v>
      </c>
      <c r="B102" s="137" t="s">
        <v>361</v>
      </c>
      <c r="C102" s="398">
        <v>1900</v>
      </c>
      <c r="D102" s="817"/>
      <c r="E102" s="644"/>
    </row>
    <row r="103" spans="1:5" ht="14.25" customHeight="1" x14ac:dyDescent="0.35">
      <c r="A103" s="399"/>
      <c r="B103" s="137"/>
      <c r="C103" s="400"/>
      <c r="D103" s="817"/>
      <c r="E103" s="644"/>
    </row>
    <row r="104" spans="1:5" ht="14.25" customHeight="1" x14ac:dyDescent="0.35">
      <c r="A104" s="353"/>
      <c r="B104" s="137"/>
      <c r="C104" s="401"/>
      <c r="D104" s="817"/>
      <c r="E104" s="644"/>
    </row>
    <row r="105" spans="1:5" ht="14.25" customHeight="1" x14ac:dyDescent="0.35">
      <c r="A105" s="353"/>
      <c r="B105" s="137"/>
      <c r="C105" s="402"/>
      <c r="D105" s="818"/>
      <c r="E105" s="645"/>
    </row>
    <row r="106" spans="1:5" ht="14.25" customHeight="1" x14ac:dyDescent="0.35">
      <c r="A106" s="354" t="s">
        <v>66</v>
      </c>
      <c r="B106" s="137"/>
      <c r="C106" s="403">
        <f>SUM(C107:C108)</f>
        <v>0</v>
      </c>
      <c r="D106" s="775"/>
      <c r="E106" s="657"/>
    </row>
    <row r="107" spans="1:5" ht="14.25" customHeight="1" x14ac:dyDescent="0.35">
      <c r="A107" s="349"/>
      <c r="B107" s="137"/>
      <c r="C107" s="400"/>
      <c r="D107" s="817"/>
      <c r="E107" s="644"/>
    </row>
    <row r="108" spans="1:5" ht="14.25" customHeight="1" x14ac:dyDescent="0.35">
      <c r="A108" s="349"/>
      <c r="B108" s="137"/>
      <c r="C108" s="400"/>
      <c r="D108" s="818"/>
      <c r="E108" s="645"/>
    </row>
    <row r="109" spans="1:5" ht="14.25" customHeight="1" x14ac:dyDescent="0.35">
      <c r="A109" s="353"/>
      <c r="B109" s="360" t="s">
        <v>119</v>
      </c>
      <c r="C109" s="404">
        <f>C92+C97+C101+C106</f>
        <v>11900</v>
      </c>
      <c r="D109" s="819"/>
      <c r="E109" s="406"/>
    </row>
    <row r="110" spans="1:5" ht="14.25" customHeight="1" x14ac:dyDescent="0.35">
      <c r="A110" s="661" t="s">
        <v>147</v>
      </c>
      <c r="B110" s="653"/>
      <c r="C110" s="407">
        <v>95</v>
      </c>
      <c r="D110" s="820">
        <v>0</v>
      </c>
      <c r="E110" s="362">
        <v>0</v>
      </c>
    </row>
    <row r="111" spans="1:5" ht="14.25" customHeight="1" x14ac:dyDescent="0.35">
      <c r="A111" s="662" t="s">
        <v>34</v>
      </c>
      <c r="B111" s="663"/>
      <c r="C111" s="365">
        <v>285</v>
      </c>
      <c r="D111" s="821">
        <v>0</v>
      </c>
      <c r="E111" s="366">
        <v>0</v>
      </c>
    </row>
    <row r="114" spans="1:4" ht="14.25" customHeight="1" x14ac:dyDescent="0.35">
      <c r="A114" s="634" t="s">
        <v>439</v>
      </c>
      <c r="B114" s="623"/>
      <c r="C114" s="623"/>
      <c r="D114" s="624"/>
    </row>
    <row r="115" spans="1:4" ht="14.25" customHeight="1" x14ac:dyDescent="0.35">
      <c r="A115" s="665" t="s">
        <v>420</v>
      </c>
      <c r="B115" s="666"/>
      <c r="C115" s="666"/>
      <c r="D115" s="667"/>
    </row>
    <row r="116" spans="1:4" ht="14.25" customHeight="1" x14ac:dyDescent="0.35">
      <c r="A116" s="654"/>
      <c r="B116" s="639"/>
      <c r="C116" s="639"/>
      <c r="D116" s="639"/>
    </row>
    <row r="117" spans="1:4" ht="14.25" customHeight="1" x14ac:dyDescent="0.35">
      <c r="A117" s="634" t="s">
        <v>440</v>
      </c>
      <c r="B117" s="623"/>
      <c r="C117" s="623"/>
      <c r="D117" s="624"/>
    </row>
    <row r="118" spans="1:4" ht="14.25" customHeight="1" x14ac:dyDescent="0.35">
      <c r="A118" s="665" t="s">
        <v>422</v>
      </c>
      <c r="B118" s="666"/>
      <c r="C118" s="666"/>
      <c r="D118" s="667"/>
    </row>
    <row r="119" spans="1:4" ht="14.25" customHeight="1" x14ac:dyDescent="0.35">
      <c r="A119" s="655"/>
      <c r="B119" s="631"/>
      <c r="C119" s="631"/>
      <c r="D119" s="631"/>
    </row>
    <row r="120" spans="1:4" ht="14.25" customHeight="1" x14ac:dyDescent="0.35">
      <c r="A120" s="634" t="s">
        <v>441</v>
      </c>
      <c r="B120" s="623"/>
      <c r="C120" s="623"/>
      <c r="D120" s="624"/>
    </row>
    <row r="121" spans="1:4" ht="14.25" customHeight="1" x14ac:dyDescent="0.35">
      <c r="A121" s="665" t="s">
        <v>424</v>
      </c>
      <c r="B121" s="666"/>
      <c r="C121" s="666"/>
      <c r="D121" s="667"/>
    </row>
  </sheetData>
  <mergeCells count="38">
    <mergeCell ref="A119:D119"/>
    <mergeCell ref="A120:D120"/>
    <mergeCell ref="A121:D121"/>
    <mergeCell ref="A110:B110"/>
    <mergeCell ref="A111:B111"/>
    <mergeCell ref="A114:D114"/>
    <mergeCell ref="A115:D115"/>
    <mergeCell ref="A116:D116"/>
    <mergeCell ref="A117:D117"/>
    <mergeCell ref="A118:D118"/>
    <mergeCell ref="D97:D100"/>
    <mergeCell ref="E97:E100"/>
    <mergeCell ref="D101:D105"/>
    <mergeCell ref="E101:E105"/>
    <mergeCell ref="D106:D108"/>
    <mergeCell ref="E106:E108"/>
    <mergeCell ref="A64:D64"/>
    <mergeCell ref="A65:D65"/>
    <mergeCell ref="A66:D66"/>
    <mergeCell ref="A70:B70"/>
    <mergeCell ref="E92:E96"/>
    <mergeCell ref="D92:D96"/>
    <mergeCell ref="A59:D59"/>
    <mergeCell ref="A60:D60"/>
    <mergeCell ref="A61:D61"/>
    <mergeCell ref="A62:D62"/>
    <mergeCell ref="A63:D63"/>
    <mergeCell ref="D40:D43"/>
    <mergeCell ref="E40:E43"/>
    <mergeCell ref="D44:D47"/>
    <mergeCell ref="E44:E47"/>
    <mergeCell ref="D48:D54"/>
    <mergeCell ref="E48:E54"/>
    <mergeCell ref="A3:B3"/>
    <mergeCell ref="D25:D33"/>
    <mergeCell ref="E25:E33"/>
    <mergeCell ref="D34:D39"/>
    <mergeCell ref="E34:E39"/>
  </mergeCells>
  <pageMargins left="0.7" right="0.7" top="0.75" bottom="0.75" header="0" footer="0"/>
  <pageSetup orientation="landscape"/>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21"/>
  <sheetViews>
    <sheetView workbookViewId="0">
      <selection activeCell="A2" sqref="A2"/>
    </sheetView>
  </sheetViews>
  <sheetFormatPr defaultColWidth="14.453125" defaultRowHeight="15" customHeight="1" x14ac:dyDescent="0.35"/>
  <cols>
    <col min="1" max="1" width="49.7265625" customWidth="1"/>
    <col min="2" max="2" width="21.7265625" customWidth="1"/>
    <col min="3" max="3" width="20" customWidth="1"/>
    <col min="4" max="4" width="30.54296875"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329" t="s">
        <v>80</v>
      </c>
      <c r="D4" s="327" t="s">
        <v>81</v>
      </c>
    </row>
    <row r="5" spans="1:4" ht="14.25" customHeight="1" x14ac:dyDescent="0.35">
      <c r="A5" s="330" t="s">
        <v>21</v>
      </c>
      <c r="B5" s="331">
        <v>57926</v>
      </c>
      <c r="C5" s="331">
        <f>SUM(C6,C12)</f>
        <v>0</v>
      </c>
      <c r="D5" s="137"/>
    </row>
    <row r="6" spans="1:4" ht="14.25" customHeight="1" x14ac:dyDescent="0.35">
      <c r="A6" s="332" t="s">
        <v>47</v>
      </c>
      <c r="B6" s="333"/>
      <c r="C6" s="333">
        <f>SUM(C7:C10)</f>
        <v>0</v>
      </c>
      <c r="D6" s="137"/>
    </row>
    <row r="7" spans="1:4" ht="14.25" customHeight="1" x14ac:dyDescent="0.35">
      <c r="A7" s="334" t="s">
        <v>442</v>
      </c>
      <c r="B7" s="335"/>
      <c r="C7" s="336"/>
      <c r="D7" s="137"/>
    </row>
    <row r="8" spans="1:4" ht="14.25" customHeight="1" x14ac:dyDescent="0.35">
      <c r="A8" s="334" t="s">
        <v>443</v>
      </c>
      <c r="B8" s="335"/>
      <c r="C8" s="336"/>
      <c r="D8" s="137"/>
    </row>
    <row r="9" spans="1:4" ht="14.25" customHeight="1" x14ac:dyDescent="0.35">
      <c r="A9" s="334" t="s">
        <v>444</v>
      </c>
      <c r="B9" s="335"/>
      <c r="C9" s="336"/>
      <c r="D9" s="137"/>
    </row>
    <row r="10" spans="1:4" ht="14.25" customHeight="1" x14ac:dyDescent="0.35">
      <c r="A10" s="334" t="s">
        <v>445</v>
      </c>
      <c r="B10" s="335"/>
      <c r="C10" s="336"/>
      <c r="D10" s="137"/>
    </row>
    <row r="11" spans="1:4" ht="14.25" customHeight="1" x14ac:dyDescent="0.35">
      <c r="A11" s="334" t="s">
        <v>86</v>
      </c>
      <c r="B11" s="335"/>
      <c r="C11" s="336"/>
      <c r="D11" s="137"/>
    </row>
    <row r="12" spans="1:4" ht="14.25" customHeight="1" x14ac:dyDescent="0.35">
      <c r="A12" s="332" t="s">
        <v>40</v>
      </c>
      <c r="B12" s="331"/>
      <c r="C12" s="331">
        <f>SUM(C13:C17)</f>
        <v>0</v>
      </c>
      <c r="D12" s="137"/>
    </row>
    <row r="13" spans="1:4" ht="14.25" customHeight="1" x14ac:dyDescent="0.35">
      <c r="A13" s="334" t="s">
        <v>87</v>
      </c>
      <c r="B13" s="331"/>
      <c r="C13" s="336"/>
      <c r="D13" s="137"/>
    </row>
    <row r="14" spans="1:4" ht="14.25" customHeight="1" x14ac:dyDescent="0.35">
      <c r="A14" s="334" t="s">
        <v>88</v>
      </c>
      <c r="B14" s="331"/>
      <c r="C14" s="336"/>
      <c r="D14" s="137"/>
    </row>
    <row r="15" spans="1:4" ht="14.25" customHeight="1" x14ac:dyDescent="0.35">
      <c r="A15" s="334" t="s">
        <v>89</v>
      </c>
      <c r="B15" s="331"/>
      <c r="C15" s="336"/>
      <c r="D15" s="137"/>
    </row>
    <row r="16" spans="1:4" ht="14.25" customHeight="1" x14ac:dyDescent="0.35">
      <c r="A16" s="337" t="s">
        <v>86</v>
      </c>
      <c r="B16" s="331"/>
      <c r="C16" s="336"/>
      <c r="D16" s="137"/>
    </row>
    <row r="17" spans="1:5" ht="14.25" customHeight="1" x14ac:dyDescent="0.35">
      <c r="A17" s="338" t="s">
        <v>86</v>
      </c>
      <c r="B17" s="331"/>
      <c r="C17" s="336"/>
      <c r="D17" s="137"/>
    </row>
    <row r="18" spans="1:5" ht="14.25" customHeight="1" x14ac:dyDescent="0.35">
      <c r="A18" s="330" t="s">
        <v>24</v>
      </c>
      <c r="B18" s="331">
        <f t="shared" ref="B18:C18" si="0">B5*0.4</f>
        <v>23170.400000000001</v>
      </c>
      <c r="C18" s="331">
        <f t="shared" si="0"/>
        <v>0</v>
      </c>
      <c r="D18" s="137"/>
    </row>
    <row r="19" spans="1:5" ht="14.25" customHeight="1" x14ac:dyDescent="0.35">
      <c r="A19" s="339" t="s">
        <v>55</v>
      </c>
      <c r="B19" s="331">
        <f>C55</f>
        <v>14900</v>
      </c>
      <c r="C19" s="340"/>
      <c r="D19" s="341"/>
    </row>
    <row r="20" spans="1:5" ht="14.25" customHeight="1" x14ac:dyDescent="0.35">
      <c r="A20" s="339" t="s">
        <v>56</v>
      </c>
      <c r="B20" s="134">
        <f>B18-B19</f>
        <v>8270.4000000000015</v>
      </c>
      <c r="C20" s="342"/>
      <c r="D20" s="341"/>
    </row>
    <row r="21" spans="1:5" ht="14.25" customHeight="1" x14ac:dyDescent="0.35">
      <c r="A21" s="330" t="s">
        <v>20</v>
      </c>
      <c r="B21" s="159">
        <f t="shared" ref="B21:C21" si="1">B5+B18</f>
        <v>81096.399999999994</v>
      </c>
      <c r="C21" s="159">
        <f t="shared" si="1"/>
        <v>0</v>
      </c>
      <c r="D21" s="341"/>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347" t="s">
        <v>94</v>
      </c>
      <c r="E24" s="348" t="s">
        <v>95</v>
      </c>
    </row>
    <row r="25" spans="1:5" ht="14.25" customHeight="1" x14ac:dyDescent="0.35">
      <c r="A25" s="236" t="s">
        <v>62</v>
      </c>
      <c r="B25" s="137" t="s">
        <v>446</v>
      </c>
      <c r="C25" s="331">
        <f>SUM(C26:C33)</f>
        <v>0</v>
      </c>
      <c r="D25" s="669" t="s">
        <v>447</v>
      </c>
      <c r="E25" s="643"/>
    </row>
    <row r="26" spans="1:5" ht="14.25" customHeight="1" x14ac:dyDescent="0.35">
      <c r="A26" s="349" t="s">
        <v>97</v>
      </c>
      <c r="B26" s="137"/>
      <c r="C26" s="350"/>
      <c r="D26" s="648"/>
      <c r="E26" s="644"/>
    </row>
    <row r="27" spans="1:5" ht="14.25" customHeight="1" x14ac:dyDescent="0.35">
      <c r="A27" s="349" t="s">
        <v>239</v>
      </c>
      <c r="B27" s="358"/>
      <c r="C27" s="351"/>
      <c r="D27" s="648"/>
      <c r="E27" s="644"/>
    </row>
    <row r="28" spans="1:5" ht="14.25" customHeight="1" x14ac:dyDescent="0.35">
      <c r="A28" s="349" t="s">
        <v>159</v>
      </c>
      <c r="B28" s="358"/>
      <c r="C28" s="352"/>
      <c r="D28" s="648"/>
      <c r="E28" s="644"/>
    </row>
    <row r="29" spans="1:5" ht="14.25" customHeight="1" x14ac:dyDescent="0.35">
      <c r="A29" s="349"/>
      <c r="B29" s="137"/>
      <c r="C29" s="352"/>
      <c r="D29" s="648"/>
      <c r="E29" s="644"/>
    </row>
    <row r="30" spans="1:5" ht="14.25" customHeight="1" x14ac:dyDescent="0.35">
      <c r="A30" s="349"/>
      <c r="B30" s="137"/>
      <c r="C30" s="352"/>
      <c r="D30" s="648"/>
      <c r="E30" s="644"/>
    </row>
    <row r="31" spans="1:5" ht="14.25" customHeight="1" x14ac:dyDescent="0.35">
      <c r="A31" s="349"/>
      <c r="B31" s="137"/>
      <c r="C31" s="352"/>
      <c r="D31" s="648"/>
      <c r="E31" s="644"/>
    </row>
    <row r="32" spans="1:5" ht="14.25" customHeight="1" x14ac:dyDescent="0.35">
      <c r="A32" s="353"/>
      <c r="B32" s="137"/>
      <c r="C32" s="351"/>
      <c r="D32" s="648"/>
      <c r="E32" s="644"/>
    </row>
    <row r="33" spans="1:5" ht="14.25" customHeight="1" x14ac:dyDescent="0.35">
      <c r="A33" s="353"/>
      <c r="B33" s="137"/>
      <c r="C33" s="351"/>
      <c r="D33" s="649"/>
      <c r="E33" s="645"/>
    </row>
    <row r="34" spans="1:5" ht="14.25" customHeight="1" x14ac:dyDescent="0.35">
      <c r="A34" s="236" t="s">
        <v>63</v>
      </c>
      <c r="B34" s="137"/>
      <c r="C34" s="331">
        <f>SUM(C35:C39)</f>
        <v>3400</v>
      </c>
      <c r="D34" s="669" t="s">
        <v>448</v>
      </c>
      <c r="E34" s="643"/>
    </row>
    <row r="35" spans="1:5" ht="14.25" customHeight="1" x14ac:dyDescent="0.35">
      <c r="A35" s="353" t="s">
        <v>449</v>
      </c>
      <c r="B35" s="137" t="s">
        <v>450</v>
      </c>
      <c r="C35" s="351">
        <v>1000</v>
      </c>
      <c r="D35" s="648"/>
      <c r="E35" s="644"/>
    </row>
    <row r="36" spans="1:5" ht="14.25" customHeight="1" x14ac:dyDescent="0.35">
      <c r="A36" s="349"/>
      <c r="B36" s="137" t="s">
        <v>451</v>
      </c>
      <c r="C36" s="350">
        <v>1200</v>
      </c>
      <c r="D36" s="648"/>
      <c r="E36" s="644"/>
    </row>
    <row r="37" spans="1:5" ht="14.25" customHeight="1" x14ac:dyDescent="0.35">
      <c r="A37" s="349" t="s">
        <v>452</v>
      </c>
      <c r="B37" s="137" t="s">
        <v>453</v>
      </c>
      <c r="C37" s="351">
        <v>1200</v>
      </c>
      <c r="D37" s="648"/>
      <c r="E37" s="644"/>
    </row>
    <row r="38" spans="1:5" ht="14.25" customHeight="1" x14ac:dyDescent="0.35">
      <c r="A38" s="353"/>
      <c r="B38" s="137"/>
      <c r="C38" s="351">
        <v>0</v>
      </c>
      <c r="D38" s="648"/>
      <c r="E38" s="644"/>
    </row>
    <row r="39" spans="1:5" ht="14.25" customHeight="1" x14ac:dyDescent="0.35">
      <c r="A39" s="353"/>
      <c r="B39" s="137"/>
      <c r="C39" s="351"/>
      <c r="D39" s="649"/>
      <c r="E39" s="645"/>
    </row>
    <row r="40" spans="1:5" ht="14.25" customHeight="1" x14ac:dyDescent="0.35">
      <c r="A40" s="354" t="s">
        <v>64</v>
      </c>
      <c r="B40" s="137"/>
      <c r="C40" s="333">
        <f>SUM(C41:C43)</f>
        <v>0</v>
      </c>
      <c r="D40" s="669" t="s">
        <v>454</v>
      </c>
      <c r="E40" s="643"/>
    </row>
    <row r="41" spans="1:5" ht="14.25" customHeight="1" x14ac:dyDescent="0.35">
      <c r="A41" s="349" t="s">
        <v>455</v>
      </c>
      <c r="B41" s="137" t="s">
        <v>446</v>
      </c>
      <c r="C41" s="351"/>
      <c r="D41" s="648"/>
      <c r="E41" s="644"/>
    </row>
    <row r="42" spans="1:5" ht="14.25" customHeight="1" x14ac:dyDescent="0.35">
      <c r="A42" s="349" t="s">
        <v>456</v>
      </c>
      <c r="B42" s="137" t="s">
        <v>446</v>
      </c>
      <c r="C42" s="351"/>
      <c r="D42" s="648"/>
      <c r="E42" s="644"/>
    </row>
    <row r="43" spans="1:5" ht="14.25" customHeight="1" x14ac:dyDescent="0.35">
      <c r="A43" s="353"/>
      <c r="B43" s="137"/>
      <c r="C43" s="355"/>
      <c r="D43" s="649"/>
      <c r="E43" s="645"/>
    </row>
    <row r="44" spans="1:5" ht="14.25" customHeight="1" x14ac:dyDescent="0.35">
      <c r="A44" s="354" t="s">
        <v>65</v>
      </c>
      <c r="B44" s="137"/>
      <c r="C44" s="331">
        <f>SUM(C45:C47)</f>
        <v>5500</v>
      </c>
      <c r="D44" s="669" t="s">
        <v>457</v>
      </c>
      <c r="E44" s="646"/>
    </row>
    <row r="45" spans="1:5" ht="14.25" customHeight="1" x14ac:dyDescent="0.35">
      <c r="A45" s="418" t="s">
        <v>458</v>
      </c>
      <c r="B45" s="137"/>
      <c r="C45" s="356">
        <v>1500</v>
      </c>
      <c r="D45" s="648"/>
      <c r="E45" s="644"/>
    </row>
    <row r="46" spans="1:5" ht="14.25" customHeight="1" x14ac:dyDescent="0.35">
      <c r="A46" s="418" t="s">
        <v>459</v>
      </c>
      <c r="B46" s="137" t="s">
        <v>460</v>
      </c>
      <c r="C46" s="356">
        <v>4000</v>
      </c>
      <c r="D46" s="648"/>
      <c r="E46" s="644"/>
    </row>
    <row r="47" spans="1:5" ht="14.25" customHeight="1" x14ac:dyDescent="0.35">
      <c r="A47" s="353"/>
      <c r="B47" s="137"/>
      <c r="C47" s="356"/>
      <c r="D47" s="649"/>
      <c r="E47" s="645"/>
    </row>
    <row r="48" spans="1:5" ht="14.25" customHeight="1" x14ac:dyDescent="0.35">
      <c r="A48" s="236" t="s">
        <v>66</v>
      </c>
      <c r="B48" s="137"/>
      <c r="C48" s="137">
        <f>SUM(C49:C54)</f>
        <v>6000</v>
      </c>
      <c r="D48" s="669" t="s">
        <v>461</v>
      </c>
      <c r="E48" s="650"/>
    </row>
    <row r="49" spans="1:5" ht="14.25" customHeight="1" x14ac:dyDescent="0.35">
      <c r="A49" s="357" t="s">
        <v>462</v>
      </c>
      <c r="B49" s="494" t="s">
        <v>463</v>
      </c>
      <c r="C49" s="356">
        <v>6000</v>
      </c>
      <c r="D49" s="648"/>
      <c r="E49" s="644"/>
    </row>
    <row r="50" spans="1:5" ht="14.25" customHeight="1" x14ac:dyDescent="0.35">
      <c r="A50" s="359"/>
      <c r="B50" s="137"/>
      <c r="C50" s="356"/>
      <c r="D50" s="648"/>
      <c r="E50" s="644"/>
    </row>
    <row r="51" spans="1:5" ht="14.25" customHeight="1" x14ac:dyDescent="0.35">
      <c r="A51" s="359"/>
      <c r="B51" s="137"/>
      <c r="C51" s="351">
        <f>SUM(C52:C54)</f>
        <v>0</v>
      </c>
      <c r="D51" s="648"/>
      <c r="E51" s="644"/>
    </row>
    <row r="52" spans="1:5" ht="14.25" customHeight="1" x14ac:dyDescent="0.35">
      <c r="A52" s="359"/>
      <c r="B52" s="137"/>
      <c r="C52" s="351">
        <v>0</v>
      </c>
      <c r="D52" s="648"/>
      <c r="E52" s="644"/>
    </row>
    <row r="53" spans="1:5" ht="14.25" customHeight="1" x14ac:dyDescent="0.35">
      <c r="A53" s="359"/>
      <c r="B53" s="137"/>
      <c r="C53" s="351">
        <v>0</v>
      </c>
      <c r="D53" s="648"/>
      <c r="E53" s="644"/>
    </row>
    <row r="54" spans="1:5" ht="14.25" customHeight="1" x14ac:dyDescent="0.35">
      <c r="A54" s="359"/>
      <c r="B54" s="137"/>
      <c r="C54" s="351">
        <v>0</v>
      </c>
      <c r="D54" s="649"/>
      <c r="E54" s="645"/>
    </row>
    <row r="55" spans="1:5" ht="14.25" customHeight="1" x14ac:dyDescent="0.35">
      <c r="A55" s="353"/>
      <c r="B55" s="360" t="s">
        <v>119</v>
      </c>
      <c r="C55" s="159">
        <f>C25+C34+C40+C44+C48</f>
        <v>14900</v>
      </c>
      <c r="D55" s="361"/>
      <c r="E55" s="362"/>
    </row>
    <row r="56" spans="1:5" ht="14.25" customHeight="1" x14ac:dyDescent="0.35">
      <c r="A56" s="363"/>
      <c r="B56" s="364" t="s">
        <v>120</v>
      </c>
      <c r="C56" s="365">
        <v>0</v>
      </c>
      <c r="D56" s="365">
        <v>0</v>
      </c>
      <c r="E56" s="366"/>
    </row>
    <row r="57" spans="1:5" ht="14.25" customHeight="1" x14ac:dyDescent="0.35">
      <c r="A57" s="326"/>
      <c r="B57" s="367"/>
      <c r="C57" s="368"/>
    </row>
    <row r="58" spans="1:5" ht="14.25" customHeight="1" x14ac:dyDescent="0.35">
      <c r="A58" s="326"/>
    </row>
    <row r="59" spans="1:5" ht="14.25" customHeight="1" x14ac:dyDescent="0.35">
      <c r="A59" s="634" t="s">
        <v>464</v>
      </c>
      <c r="B59" s="623"/>
      <c r="C59" s="623"/>
      <c r="D59" s="624"/>
    </row>
    <row r="60" spans="1:5" ht="14.25" customHeight="1" x14ac:dyDescent="0.35">
      <c r="A60" s="665" t="s">
        <v>465</v>
      </c>
      <c r="B60" s="666"/>
      <c r="C60" s="666"/>
      <c r="D60" s="667"/>
    </row>
    <row r="61" spans="1:5" ht="14.25" customHeight="1" x14ac:dyDescent="0.35">
      <c r="A61" s="654"/>
      <c r="B61" s="639"/>
      <c r="C61" s="639"/>
      <c r="D61" s="639"/>
    </row>
    <row r="62" spans="1:5" ht="14.25" customHeight="1" x14ac:dyDescent="0.35">
      <c r="A62" s="634" t="s">
        <v>466</v>
      </c>
      <c r="B62" s="623"/>
      <c r="C62" s="623"/>
      <c r="D62" s="624"/>
    </row>
    <row r="63" spans="1:5" ht="14.25" customHeight="1" x14ac:dyDescent="0.35">
      <c r="A63" s="665" t="s">
        <v>467</v>
      </c>
      <c r="B63" s="666"/>
      <c r="C63" s="666"/>
      <c r="D63" s="667"/>
    </row>
    <row r="64" spans="1:5" ht="14.25" customHeight="1" x14ac:dyDescent="0.35">
      <c r="A64" s="655"/>
      <c r="B64" s="631"/>
      <c r="C64" s="631"/>
      <c r="D64" s="631"/>
    </row>
    <row r="65" spans="1:4" ht="14.25" customHeight="1" x14ac:dyDescent="0.35">
      <c r="A65" s="634" t="s">
        <v>468</v>
      </c>
      <c r="B65" s="623"/>
      <c r="C65" s="623"/>
      <c r="D65" s="624"/>
    </row>
    <row r="66" spans="1:4" ht="14.25" customHeight="1" x14ac:dyDescent="0.35">
      <c r="A66" s="665" t="s">
        <v>469</v>
      </c>
      <c r="B66" s="666"/>
      <c r="C66" s="666"/>
      <c r="D66" s="667"/>
    </row>
    <row r="67" spans="1:4" ht="14.25" customHeight="1" x14ac:dyDescent="0.35">
      <c r="A67" s="326"/>
      <c r="B67" s="228"/>
      <c r="C67" s="228"/>
      <c r="D67" s="114"/>
    </row>
    <row r="68" spans="1:4" ht="14.25" customHeight="1" x14ac:dyDescent="0.35">
      <c r="A68" s="282" t="s">
        <v>45</v>
      </c>
      <c r="B68" s="114"/>
      <c r="C68" s="114"/>
      <c r="D68" s="370"/>
    </row>
    <row r="69" spans="1:4" ht="14.25" customHeight="1" x14ac:dyDescent="0.35">
      <c r="A69" s="114"/>
      <c r="B69" s="114"/>
      <c r="C69" s="114"/>
      <c r="D69" s="114"/>
    </row>
    <row r="70" spans="1:4" ht="14.25" customHeight="1" x14ac:dyDescent="0.35">
      <c r="A70" s="656" t="s">
        <v>51</v>
      </c>
      <c r="B70" s="639"/>
      <c r="D70" s="114"/>
    </row>
    <row r="71" spans="1:4" ht="14.25" customHeight="1" x14ac:dyDescent="0.35">
      <c r="A71" s="371" t="s">
        <v>39</v>
      </c>
      <c r="B71" s="372" t="s">
        <v>79</v>
      </c>
      <c r="C71" s="373" t="s">
        <v>80</v>
      </c>
      <c r="D71" s="374" t="s">
        <v>128</v>
      </c>
    </row>
    <row r="72" spans="1:4" ht="14.25" customHeight="1" x14ac:dyDescent="0.35">
      <c r="A72" s="375" t="s">
        <v>21</v>
      </c>
      <c r="B72" s="331">
        <v>30118</v>
      </c>
      <c r="C72" s="376">
        <f>SUM(C73,C79)</f>
        <v>0</v>
      </c>
      <c r="D72" s="377"/>
    </row>
    <row r="73" spans="1:4" ht="14.25" customHeight="1" x14ac:dyDescent="0.35">
      <c r="A73" s="378" t="s">
        <v>47</v>
      </c>
      <c r="B73" s="331">
        <v>0</v>
      </c>
      <c r="C73" s="379">
        <f>SUM(C74:C77)</f>
        <v>0</v>
      </c>
      <c r="D73" s="377"/>
    </row>
    <row r="74" spans="1:4" ht="14.25" customHeight="1" x14ac:dyDescent="0.35">
      <c r="A74" s="380" t="s">
        <v>470</v>
      </c>
      <c r="B74" s="335"/>
      <c r="C74" s="381"/>
      <c r="D74" s="377"/>
    </row>
    <row r="75" spans="1:4" ht="14.25" customHeight="1" x14ac:dyDescent="0.35">
      <c r="A75" s="380" t="s">
        <v>471</v>
      </c>
      <c r="B75" s="335"/>
      <c r="C75" s="381"/>
      <c r="D75" s="377"/>
    </row>
    <row r="76" spans="1:4" ht="14.25" customHeight="1" x14ac:dyDescent="0.35">
      <c r="A76" s="380" t="s">
        <v>472</v>
      </c>
      <c r="B76" s="335"/>
      <c r="C76" s="381"/>
      <c r="D76" s="377"/>
    </row>
    <row r="77" spans="1:4" ht="14.25" customHeight="1" x14ac:dyDescent="0.35">
      <c r="A77" s="380" t="s">
        <v>473</v>
      </c>
      <c r="B77" s="335"/>
      <c r="C77" s="381"/>
      <c r="D77" s="377"/>
    </row>
    <row r="78" spans="1:4" ht="14.25" customHeight="1" x14ac:dyDescent="0.35">
      <c r="A78" s="380"/>
      <c r="B78" s="335"/>
      <c r="C78" s="382"/>
      <c r="D78" s="377"/>
    </row>
    <row r="79" spans="1:4" ht="14.25" customHeight="1" x14ac:dyDescent="0.35">
      <c r="A79" s="378" t="s">
        <v>40</v>
      </c>
      <c r="B79" s="331">
        <v>0</v>
      </c>
      <c r="C79" s="376">
        <f>SUM(C80:C84)</f>
        <v>0</v>
      </c>
      <c r="D79" s="377"/>
    </row>
    <row r="80" spans="1:4" ht="14.25" customHeight="1" x14ac:dyDescent="0.35">
      <c r="A80" s="380" t="s">
        <v>87</v>
      </c>
      <c r="B80" s="331"/>
      <c r="C80" s="381"/>
      <c r="D80" s="377"/>
    </row>
    <row r="81" spans="1:5" ht="14.25" customHeight="1" x14ac:dyDescent="0.35">
      <c r="A81" s="380" t="s">
        <v>88</v>
      </c>
      <c r="B81" s="331"/>
      <c r="C81" s="381"/>
      <c r="D81" s="377"/>
    </row>
    <row r="82" spans="1:5" ht="14.25" customHeight="1" x14ac:dyDescent="0.35">
      <c r="A82" s="380" t="s">
        <v>89</v>
      </c>
      <c r="B82" s="331"/>
      <c r="C82" s="381"/>
      <c r="D82" s="377"/>
    </row>
    <row r="83" spans="1:5" ht="14.25" customHeight="1" x14ac:dyDescent="0.35">
      <c r="A83" s="380" t="s">
        <v>86</v>
      </c>
      <c r="B83" s="331"/>
      <c r="C83" s="381"/>
      <c r="D83" s="377"/>
    </row>
    <row r="84" spans="1:5" ht="14.25" customHeight="1" x14ac:dyDescent="0.35">
      <c r="A84" s="383" t="s">
        <v>86</v>
      </c>
      <c r="B84" s="331"/>
      <c r="C84" s="381"/>
      <c r="D84" s="377"/>
    </row>
    <row r="85" spans="1:5" ht="14.25" customHeight="1" x14ac:dyDescent="0.35">
      <c r="A85" s="375" t="s">
        <v>24</v>
      </c>
      <c r="B85" s="331">
        <f t="shared" ref="B85:C85" si="2">B72*0.4</f>
        <v>12047.2</v>
      </c>
      <c r="C85" s="376">
        <f t="shared" si="2"/>
        <v>0</v>
      </c>
      <c r="D85" s="377"/>
    </row>
    <row r="86" spans="1:5" ht="14.25" customHeight="1" x14ac:dyDescent="0.35">
      <c r="A86" s="384" t="s">
        <v>55</v>
      </c>
      <c r="B86" s="331">
        <v>0</v>
      </c>
      <c r="C86" s="385">
        <f>D122</f>
        <v>0</v>
      </c>
      <c r="D86" s="124"/>
    </row>
    <row r="87" spans="1:5" ht="14.25" customHeight="1" x14ac:dyDescent="0.35">
      <c r="A87" s="384" t="s">
        <v>56</v>
      </c>
      <c r="B87" s="137">
        <v>0</v>
      </c>
      <c r="C87" s="386">
        <f>C85-C86</f>
        <v>0</v>
      </c>
      <c r="D87" s="124"/>
    </row>
    <row r="88" spans="1:5" ht="14.25" customHeight="1" x14ac:dyDescent="0.35">
      <c r="A88" s="387" t="s">
        <v>20</v>
      </c>
      <c r="B88" s="158">
        <f t="shared" ref="B88:C88" si="3">B72+B85</f>
        <v>42165.2</v>
      </c>
      <c r="C88" s="154">
        <f t="shared" si="3"/>
        <v>0</v>
      </c>
      <c r="D88" s="157"/>
    </row>
    <row r="89" spans="1:5" ht="14.25" customHeight="1" x14ac:dyDescent="0.35">
      <c r="A89" s="326"/>
      <c r="D89" s="388"/>
      <c r="E89" s="389"/>
    </row>
    <row r="90" spans="1:5" ht="14.25" customHeight="1" x14ac:dyDescent="0.35">
      <c r="A90" s="229" t="s">
        <v>474</v>
      </c>
      <c r="D90" s="390"/>
      <c r="E90" s="391"/>
    </row>
    <row r="91" spans="1:5" ht="14.25" customHeight="1" x14ac:dyDescent="0.35">
      <c r="A91" s="392" t="s">
        <v>91</v>
      </c>
      <c r="B91" s="175" t="s">
        <v>92</v>
      </c>
      <c r="C91" s="372" t="s">
        <v>93</v>
      </c>
      <c r="D91" s="393" t="s">
        <v>94</v>
      </c>
      <c r="E91" s="262" t="s">
        <v>95</v>
      </c>
    </row>
    <row r="92" spans="1:5" ht="14.25" customHeight="1" x14ac:dyDescent="0.35">
      <c r="A92" s="236" t="s">
        <v>74</v>
      </c>
      <c r="B92" s="137"/>
      <c r="C92" s="330">
        <f>SUM(C93:C96)</f>
        <v>0</v>
      </c>
      <c r="D92" s="658"/>
      <c r="E92" s="657"/>
    </row>
    <row r="93" spans="1:5" ht="14.25" customHeight="1" x14ac:dyDescent="0.35">
      <c r="A93" s="349" t="s">
        <v>146</v>
      </c>
      <c r="B93" s="137"/>
      <c r="C93" s="417"/>
      <c r="D93" s="659"/>
      <c r="E93" s="644"/>
    </row>
    <row r="94" spans="1:5" ht="14.25" customHeight="1" x14ac:dyDescent="0.35">
      <c r="A94" s="349" t="s">
        <v>136</v>
      </c>
      <c r="B94" s="137"/>
      <c r="C94" s="394"/>
      <c r="D94" s="659"/>
      <c r="E94" s="644"/>
    </row>
    <row r="95" spans="1:5" ht="14.25" customHeight="1" x14ac:dyDescent="0.35">
      <c r="A95" s="349" t="s">
        <v>137</v>
      </c>
      <c r="B95" s="137"/>
      <c r="C95" s="394"/>
      <c r="D95" s="659"/>
      <c r="E95" s="644"/>
    </row>
    <row r="96" spans="1:5" ht="14.25" customHeight="1" x14ac:dyDescent="0.35">
      <c r="A96" s="353"/>
      <c r="B96" s="137"/>
      <c r="C96" s="394"/>
      <c r="D96" s="660"/>
      <c r="E96" s="645"/>
    </row>
    <row r="97" spans="1:5" ht="14.25" customHeight="1" x14ac:dyDescent="0.4">
      <c r="A97" s="236" t="s">
        <v>138</v>
      </c>
      <c r="B97" s="137"/>
      <c r="C97" s="395">
        <f>SUM(C98:C100)</f>
        <v>12047</v>
      </c>
      <c r="D97" s="685" t="s">
        <v>475</v>
      </c>
      <c r="E97" s="657"/>
    </row>
    <row r="98" spans="1:5" ht="14.25" customHeight="1" x14ac:dyDescent="0.35">
      <c r="A98" s="349" t="s">
        <v>476</v>
      </c>
      <c r="B98" s="137"/>
      <c r="C98" s="356">
        <v>3000</v>
      </c>
      <c r="D98" s="659"/>
      <c r="E98" s="644"/>
    </row>
    <row r="99" spans="1:5" ht="14.25" customHeight="1" x14ac:dyDescent="0.35">
      <c r="A99" s="349" t="s">
        <v>477</v>
      </c>
      <c r="B99" s="137"/>
      <c r="C99" s="495">
        <v>3047</v>
      </c>
      <c r="D99" s="659"/>
      <c r="E99" s="644"/>
    </row>
    <row r="100" spans="1:5" ht="14.25" customHeight="1" x14ac:dyDescent="0.35">
      <c r="A100" s="353" t="s">
        <v>478</v>
      </c>
      <c r="B100" s="137"/>
      <c r="C100" s="398">
        <v>6000</v>
      </c>
      <c r="D100" s="660"/>
      <c r="E100" s="645"/>
    </row>
    <row r="101" spans="1:5" ht="14.25" customHeight="1" x14ac:dyDescent="0.35">
      <c r="A101" s="236" t="s">
        <v>75</v>
      </c>
      <c r="B101" s="137"/>
      <c r="C101" s="395">
        <f>SUM(C102:C105)</f>
        <v>0</v>
      </c>
      <c r="D101" s="658"/>
      <c r="E101" s="657"/>
    </row>
    <row r="102" spans="1:5" ht="14.25" customHeight="1" x14ac:dyDescent="0.35">
      <c r="A102" s="349" t="s">
        <v>144</v>
      </c>
      <c r="B102" s="137"/>
      <c r="C102" s="398"/>
      <c r="D102" s="659"/>
      <c r="E102" s="644"/>
    </row>
    <row r="103" spans="1:5" ht="14.25" customHeight="1" x14ac:dyDescent="0.35">
      <c r="A103" s="399" t="s">
        <v>145</v>
      </c>
      <c r="B103" s="137"/>
      <c r="C103" s="400"/>
      <c r="D103" s="659"/>
      <c r="E103" s="644"/>
    </row>
    <row r="104" spans="1:5" ht="14.25" customHeight="1" x14ac:dyDescent="0.35">
      <c r="A104" s="353"/>
      <c r="B104" s="137"/>
      <c r="C104" s="401"/>
      <c r="D104" s="659"/>
      <c r="E104" s="644"/>
    </row>
    <row r="105" spans="1:5" ht="14.25" customHeight="1" x14ac:dyDescent="0.35">
      <c r="A105" s="353"/>
      <c r="B105" s="137"/>
      <c r="C105" s="402"/>
      <c r="D105" s="660"/>
      <c r="E105" s="645"/>
    </row>
    <row r="106" spans="1:5" ht="14.25" customHeight="1" x14ac:dyDescent="0.35">
      <c r="A106" s="354" t="s">
        <v>66</v>
      </c>
      <c r="B106" s="137"/>
      <c r="C106" s="403">
        <f>SUM(C107:C108)</f>
        <v>0</v>
      </c>
      <c r="D106" s="658"/>
      <c r="E106" s="657"/>
    </row>
    <row r="107" spans="1:5" ht="14.25" customHeight="1" x14ac:dyDescent="0.35">
      <c r="A107" s="349" t="s">
        <v>146</v>
      </c>
      <c r="B107" s="137"/>
      <c r="C107" s="400"/>
      <c r="D107" s="659"/>
      <c r="E107" s="644"/>
    </row>
    <row r="108" spans="1:5" ht="14.25" customHeight="1" x14ac:dyDescent="0.35">
      <c r="A108" s="349" t="s">
        <v>136</v>
      </c>
      <c r="B108" s="137"/>
      <c r="C108" s="400"/>
      <c r="D108" s="660"/>
      <c r="E108" s="645"/>
    </row>
    <row r="109" spans="1:5" ht="14.25" customHeight="1" x14ac:dyDescent="0.35">
      <c r="A109" s="353"/>
      <c r="B109" s="360" t="s">
        <v>119</v>
      </c>
      <c r="C109" s="404">
        <f>C92+C97+C101+C106</f>
        <v>12047</v>
      </c>
      <c r="D109" s="405"/>
      <c r="E109" s="406"/>
    </row>
    <row r="110" spans="1:5" ht="14.25" customHeight="1" x14ac:dyDescent="0.35">
      <c r="A110" s="661" t="s">
        <v>147</v>
      </c>
      <c r="B110" s="653"/>
      <c r="C110" s="407">
        <v>0</v>
      </c>
      <c r="D110" s="408">
        <v>0</v>
      </c>
      <c r="E110" s="362">
        <v>0</v>
      </c>
    </row>
    <row r="111" spans="1:5" ht="14.25" customHeight="1" x14ac:dyDescent="0.35">
      <c r="A111" s="662" t="s">
        <v>34</v>
      </c>
      <c r="B111" s="663"/>
      <c r="C111" s="365">
        <v>0</v>
      </c>
      <c r="D111" s="409">
        <v>0</v>
      </c>
      <c r="E111" s="366">
        <v>0</v>
      </c>
    </row>
    <row r="114" spans="1:4" ht="14.25" customHeight="1" x14ac:dyDescent="0.35">
      <c r="A114" s="634" t="s">
        <v>479</v>
      </c>
      <c r="B114" s="623"/>
      <c r="C114" s="623"/>
      <c r="D114" s="624"/>
    </row>
    <row r="115" spans="1:4" ht="14.25" customHeight="1" x14ac:dyDescent="0.35">
      <c r="A115" s="665" t="s">
        <v>465</v>
      </c>
      <c r="B115" s="666"/>
      <c r="C115" s="666"/>
      <c r="D115" s="667"/>
    </row>
    <row r="116" spans="1:4" ht="14.25" customHeight="1" x14ac:dyDescent="0.35">
      <c r="A116" s="654"/>
      <c r="B116" s="639"/>
      <c r="C116" s="639"/>
      <c r="D116" s="639"/>
    </row>
    <row r="117" spans="1:4" ht="14.25" customHeight="1" x14ac:dyDescent="0.35">
      <c r="A117" s="634" t="s">
        <v>480</v>
      </c>
      <c r="B117" s="623"/>
      <c r="C117" s="623"/>
      <c r="D117" s="624"/>
    </row>
    <row r="118" spans="1:4" ht="14.25" customHeight="1" x14ac:dyDescent="0.35">
      <c r="A118" s="665" t="s">
        <v>467</v>
      </c>
      <c r="B118" s="666"/>
      <c r="C118" s="666"/>
      <c r="D118" s="667"/>
    </row>
    <row r="119" spans="1:4" ht="14.25" customHeight="1" x14ac:dyDescent="0.35">
      <c r="A119" s="655"/>
      <c r="B119" s="631"/>
      <c r="C119" s="631"/>
      <c r="D119" s="631"/>
    </row>
    <row r="120" spans="1:4" ht="14.25" customHeight="1" x14ac:dyDescent="0.35">
      <c r="A120" s="634" t="s">
        <v>481</v>
      </c>
      <c r="B120" s="623"/>
      <c r="C120" s="623"/>
      <c r="D120" s="624"/>
    </row>
    <row r="121" spans="1:4" ht="14.25" customHeight="1" x14ac:dyDescent="0.35">
      <c r="A121" s="665" t="s">
        <v>469</v>
      </c>
      <c r="B121" s="666"/>
      <c r="C121" s="666"/>
      <c r="D121" s="667"/>
    </row>
  </sheetData>
  <mergeCells count="38">
    <mergeCell ref="A119:D119"/>
    <mergeCell ref="A120:D120"/>
    <mergeCell ref="A121:D121"/>
    <mergeCell ref="A110:B110"/>
    <mergeCell ref="A111:B111"/>
    <mergeCell ref="A114:D114"/>
    <mergeCell ref="A115:D115"/>
    <mergeCell ref="A116:D116"/>
    <mergeCell ref="A117:D117"/>
    <mergeCell ref="A118:D118"/>
    <mergeCell ref="D97:D100"/>
    <mergeCell ref="E97:E100"/>
    <mergeCell ref="D101:D105"/>
    <mergeCell ref="E101:E105"/>
    <mergeCell ref="D106:D108"/>
    <mergeCell ref="E106:E108"/>
    <mergeCell ref="A64:D64"/>
    <mergeCell ref="A65:D65"/>
    <mergeCell ref="A66:D66"/>
    <mergeCell ref="A70:B70"/>
    <mergeCell ref="E92:E96"/>
    <mergeCell ref="D92:D96"/>
    <mergeCell ref="A59:D59"/>
    <mergeCell ref="A60:D60"/>
    <mergeCell ref="A61:D61"/>
    <mergeCell ref="A62:D62"/>
    <mergeCell ref="A63:D63"/>
    <mergeCell ref="D40:D43"/>
    <mergeCell ref="E40:E43"/>
    <mergeCell ref="D44:D47"/>
    <mergeCell ref="E44:E47"/>
    <mergeCell ref="D48:D54"/>
    <mergeCell ref="E48:E54"/>
    <mergeCell ref="A3:B3"/>
    <mergeCell ref="D25:D33"/>
    <mergeCell ref="E25:E33"/>
    <mergeCell ref="D34:D39"/>
    <mergeCell ref="E34:E39"/>
  </mergeCells>
  <pageMargins left="0.7" right="0.7" top="0.75" bottom="0.75" header="0" footer="0"/>
  <pageSetup orientation="landscape"/>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12"/>
  <sheetViews>
    <sheetView workbookViewId="0">
      <selection activeCell="A2" sqref="A2"/>
    </sheetView>
  </sheetViews>
  <sheetFormatPr defaultColWidth="14.453125" defaultRowHeight="15" customHeight="1" x14ac:dyDescent="0.35"/>
  <cols>
    <col min="1" max="1" width="49.7265625" customWidth="1"/>
    <col min="2" max="2" width="21.7265625" customWidth="1"/>
    <col min="3" max="3" width="20" customWidth="1"/>
    <col min="4" max="4" width="30.54296875" customWidth="1"/>
    <col min="5" max="5" width="33.54296875" customWidth="1"/>
    <col min="6" max="26" width="8.7265625" customWidth="1"/>
  </cols>
  <sheetData>
    <row r="1" spans="1:4" ht="14.25" customHeight="1" x14ac:dyDescent="0.45">
      <c r="A1" s="686" t="s">
        <v>77</v>
      </c>
      <c r="B1" s="639"/>
      <c r="C1" s="639"/>
      <c r="D1" s="639"/>
    </row>
    <row r="2" spans="1:4" ht="14.25" customHeight="1" x14ac:dyDescent="0.35">
      <c r="A2" s="845"/>
      <c r="B2" s="496"/>
      <c r="C2" s="496"/>
      <c r="D2" s="496"/>
    </row>
    <row r="3" spans="1:4" ht="14.25" customHeight="1" x14ac:dyDescent="0.35">
      <c r="A3" s="638" t="s">
        <v>78</v>
      </c>
      <c r="B3" s="639"/>
      <c r="C3" s="496"/>
      <c r="D3" s="496"/>
    </row>
    <row r="4" spans="1:4" ht="14.25" customHeight="1" x14ac:dyDescent="0.35">
      <c r="A4" s="497" t="s">
        <v>39</v>
      </c>
      <c r="B4" s="498" t="s">
        <v>79</v>
      </c>
      <c r="C4" s="499" t="s">
        <v>80</v>
      </c>
      <c r="D4" s="497" t="s">
        <v>128</v>
      </c>
    </row>
    <row r="5" spans="1:4" ht="14.25" customHeight="1" x14ac:dyDescent="0.35">
      <c r="A5" s="500" t="s">
        <v>21</v>
      </c>
      <c r="B5" s="501">
        <f>B6+B12</f>
        <v>61797</v>
      </c>
      <c r="C5" s="501">
        <v>0</v>
      </c>
      <c r="D5" s="414"/>
    </row>
    <row r="6" spans="1:4" ht="14.25" customHeight="1" x14ac:dyDescent="0.35">
      <c r="A6" s="502" t="s">
        <v>47</v>
      </c>
      <c r="B6" s="503">
        <v>58097</v>
      </c>
      <c r="C6" s="503">
        <v>0</v>
      </c>
      <c r="D6" s="414"/>
    </row>
    <row r="7" spans="1:4" ht="14.25" customHeight="1" x14ac:dyDescent="0.35">
      <c r="A7" s="504"/>
      <c r="B7" s="505"/>
      <c r="C7" s="506"/>
      <c r="D7" s="414"/>
    </row>
    <row r="8" spans="1:4" ht="14.25" customHeight="1" x14ac:dyDescent="0.35">
      <c r="A8" s="504"/>
      <c r="B8" s="507"/>
      <c r="C8" s="506"/>
      <c r="D8" s="414"/>
    </row>
    <row r="9" spans="1:4" ht="14.25" customHeight="1" x14ac:dyDescent="0.35">
      <c r="A9" s="504"/>
      <c r="B9" s="507"/>
      <c r="C9" s="506"/>
      <c r="D9" s="414"/>
    </row>
    <row r="10" spans="1:4" ht="14.25" customHeight="1" x14ac:dyDescent="0.35">
      <c r="A10" s="504"/>
      <c r="B10" s="507"/>
      <c r="C10" s="506"/>
      <c r="D10" s="414"/>
    </row>
    <row r="11" spans="1:4" ht="14.25" customHeight="1" x14ac:dyDescent="0.35">
      <c r="A11" s="504"/>
      <c r="B11" s="507"/>
      <c r="C11" s="506"/>
      <c r="D11" s="414"/>
    </row>
    <row r="12" spans="1:4" ht="14.25" customHeight="1" x14ac:dyDescent="0.35">
      <c r="A12" s="502" t="s">
        <v>40</v>
      </c>
      <c r="B12" s="501">
        <v>3700</v>
      </c>
      <c r="C12" s="501">
        <v>0</v>
      </c>
      <c r="D12" s="414"/>
    </row>
    <row r="13" spans="1:4" ht="14.25" customHeight="1" x14ac:dyDescent="0.35">
      <c r="A13" s="508" t="s">
        <v>482</v>
      </c>
      <c r="B13" s="501">
        <v>3700</v>
      </c>
      <c r="C13" s="506"/>
      <c r="D13" s="414"/>
    </row>
    <row r="18" spans="1:5" ht="14.25" customHeight="1" x14ac:dyDescent="0.35">
      <c r="A18" s="500" t="s">
        <v>24</v>
      </c>
      <c r="B18" s="510">
        <f>B19+B20</f>
        <v>24719</v>
      </c>
      <c r="C18" s="501">
        <v>0</v>
      </c>
      <c r="D18" s="414"/>
      <c r="E18" s="496"/>
    </row>
    <row r="19" spans="1:5" ht="14.25" customHeight="1" x14ac:dyDescent="0.35">
      <c r="A19" s="511" t="s">
        <v>55</v>
      </c>
      <c r="B19" s="510">
        <f>C34+C40+C44</f>
        <v>20719</v>
      </c>
      <c r="C19" s="512"/>
      <c r="D19" s="341"/>
      <c r="E19" s="496"/>
    </row>
    <row r="20" spans="1:5" ht="14.25" customHeight="1" x14ac:dyDescent="0.35">
      <c r="A20" s="511" t="s">
        <v>483</v>
      </c>
      <c r="B20" s="513">
        <f>C25</f>
        <v>4000</v>
      </c>
      <c r="C20" s="514"/>
      <c r="D20" s="341"/>
      <c r="E20" s="496"/>
    </row>
    <row r="21" spans="1:5" ht="14.25" customHeight="1" x14ac:dyDescent="0.35">
      <c r="A21" s="500" t="s">
        <v>20</v>
      </c>
      <c r="B21" s="515">
        <f>B5+B18</f>
        <v>86516</v>
      </c>
      <c r="C21" s="515">
        <v>0</v>
      </c>
      <c r="D21" s="341"/>
      <c r="E21" s="496"/>
    </row>
    <row r="22" spans="1:5" ht="14.25" customHeight="1" x14ac:dyDescent="0.35">
      <c r="A22" s="496"/>
      <c r="B22" s="496"/>
      <c r="C22" s="496"/>
      <c r="D22" s="496"/>
      <c r="E22" s="496"/>
    </row>
    <row r="23" spans="1:5" ht="14.25" customHeight="1" x14ac:dyDescent="0.35">
      <c r="A23" s="343" t="s">
        <v>484</v>
      </c>
      <c r="B23" s="496"/>
      <c r="C23" s="496"/>
      <c r="D23" s="496"/>
      <c r="E23" s="496"/>
    </row>
    <row r="24" spans="1:5" ht="14.25" customHeight="1" x14ac:dyDescent="0.35">
      <c r="A24" s="516" t="s">
        <v>485</v>
      </c>
      <c r="B24" s="517" t="s">
        <v>92</v>
      </c>
      <c r="C24" s="518" t="s">
        <v>93</v>
      </c>
      <c r="D24" s="517" t="s">
        <v>94</v>
      </c>
      <c r="E24" s="517" t="s">
        <v>486</v>
      </c>
    </row>
    <row r="25" spans="1:5" ht="14.25" customHeight="1" x14ac:dyDescent="0.35">
      <c r="A25" s="519" t="s">
        <v>62</v>
      </c>
      <c r="B25" s="414"/>
      <c r="C25" s="501">
        <v>4000</v>
      </c>
      <c r="D25" s="687"/>
      <c r="E25" s="688"/>
    </row>
    <row r="26" spans="1:5" ht="14.25" customHeight="1" x14ac:dyDescent="0.35">
      <c r="A26" s="485" t="s">
        <v>97</v>
      </c>
      <c r="B26" s="414"/>
      <c r="C26" s="520"/>
      <c r="D26" s="648"/>
      <c r="E26" s="644"/>
    </row>
    <row r="27" spans="1:5" ht="14.25" customHeight="1" x14ac:dyDescent="0.35">
      <c r="A27" s="485" t="s">
        <v>239</v>
      </c>
      <c r="B27" s="358"/>
      <c r="C27" s="521"/>
      <c r="D27" s="648"/>
      <c r="E27" s="644"/>
    </row>
    <row r="28" spans="1:5" ht="14.25" customHeight="1" x14ac:dyDescent="0.35">
      <c r="A28" s="485" t="s">
        <v>487</v>
      </c>
      <c r="B28" s="358"/>
      <c r="C28" s="522"/>
      <c r="D28" s="648"/>
      <c r="E28" s="644"/>
    </row>
    <row r="29" spans="1:5" ht="14.25" customHeight="1" x14ac:dyDescent="0.35">
      <c r="A29" s="485"/>
      <c r="B29" s="414"/>
      <c r="C29" s="522"/>
      <c r="D29" s="648"/>
      <c r="E29" s="644"/>
    </row>
    <row r="30" spans="1:5" ht="14.25" customHeight="1" x14ac:dyDescent="0.35">
      <c r="A30" s="485"/>
      <c r="B30" s="414"/>
      <c r="C30" s="522"/>
      <c r="D30" s="648"/>
      <c r="E30" s="644"/>
    </row>
    <row r="31" spans="1:5" ht="14.25" customHeight="1" x14ac:dyDescent="0.35">
      <c r="A31" s="485"/>
      <c r="B31" s="414"/>
      <c r="C31" s="522"/>
      <c r="D31" s="648"/>
      <c r="E31" s="644"/>
    </row>
    <row r="32" spans="1:5" ht="14.25" customHeight="1" x14ac:dyDescent="0.35">
      <c r="A32" s="523"/>
      <c r="B32" s="414"/>
      <c r="C32" s="521"/>
      <c r="D32" s="648"/>
      <c r="E32" s="644"/>
    </row>
    <row r="33" spans="1:5" ht="14.25" customHeight="1" x14ac:dyDescent="0.35">
      <c r="A33" s="523"/>
      <c r="B33" s="414"/>
      <c r="C33" s="521"/>
      <c r="D33" s="649"/>
      <c r="E33" s="645"/>
    </row>
    <row r="34" spans="1:5" ht="14.25" customHeight="1" x14ac:dyDescent="0.35">
      <c r="A34" s="519" t="s">
        <v>63</v>
      </c>
      <c r="B34" s="414"/>
      <c r="C34" s="509">
        <f>C35+C36</f>
        <v>12719</v>
      </c>
      <c r="D34" s="689" t="s">
        <v>488</v>
      </c>
      <c r="E34" s="688"/>
    </row>
    <row r="35" spans="1:5" ht="14.25" customHeight="1" x14ac:dyDescent="0.35">
      <c r="A35" s="524" t="s">
        <v>489</v>
      </c>
      <c r="B35" s="414"/>
      <c r="C35" s="525">
        <v>10000</v>
      </c>
      <c r="D35" s="648"/>
      <c r="E35" s="644"/>
    </row>
    <row r="36" spans="1:5" ht="14.25" customHeight="1" x14ac:dyDescent="0.35">
      <c r="A36" s="485" t="s">
        <v>490</v>
      </c>
      <c r="B36" s="414"/>
      <c r="C36" s="520">
        <v>2719</v>
      </c>
      <c r="D36" s="648"/>
      <c r="E36" s="644"/>
    </row>
    <row r="37" spans="1:5" ht="14.25" customHeight="1" x14ac:dyDescent="0.35">
      <c r="A37" s="485"/>
      <c r="B37" s="414"/>
      <c r="C37" s="525">
        <v>0</v>
      </c>
      <c r="D37" s="648"/>
      <c r="E37" s="644"/>
    </row>
    <row r="38" spans="1:5" ht="14.25" customHeight="1" x14ac:dyDescent="0.35">
      <c r="A38" s="523"/>
      <c r="B38" s="414"/>
      <c r="C38" s="525">
        <v>0</v>
      </c>
      <c r="D38" s="648"/>
      <c r="E38" s="644"/>
    </row>
    <row r="39" spans="1:5" ht="14.25" customHeight="1" x14ac:dyDescent="0.35">
      <c r="A39" s="523"/>
      <c r="B39" s="414"/>
      <c r="C39" s="521"/>
      <c r="D39" s="649"/>
      <c r="E39" s="645"/>
    </row>
    <row r="40" spans="1:5" ht="14.25" customHeight="1" x14ac:dyDescent="0.35">
      <c r="A40" s="526" t="s">
        <v>64</v>
      </c>
      <c r="B40" s="414"/>
      <c r="C40" s="503">
        <f>C41</f>
        <v>4000</v>
      </c>
      <c r="D40" s="687"/>
      <c r="E40" s="688"/>
    </row>
    <row r="41" spans="1:5" ht="14.25" customHeight="1" x14ac:dyDescent="0.35">
      <c r="A41" s="485" t="s">
        <v>491</v>
      </c>
      <c r="B41" s="414"/>
      <c r="C41" s="521">
        <v>4000</v>
      </c>
      <c r="D41" s="648"/>
      <c r="E41" s="644"/>
    </row>
    <row r="42" spans="1:5" ht="14.25" customHeight="1" x14ac:dyDescent="0.35">
      <c r="A42" s="485"/>
      <c r="B42" s="414"/>
      <c r="C42" s="521"/>
      <c r="D42" s="648"/>
      <c r="E42" s="644"/>
    </row>
    <row r="43" spans="1:5" ht="14.25" customHeight="1" x14ac:dyDescent="0.35">
      <c r="A43" s="523"/>
      <c r="B43" s="414"/>
      <c r="C43" s="527"/>
      <c r="D43" s="649"/>
      <c r="E43" s="645"/>
    </row>
    <row r="44" spans="1:5" ht="14.25" customHeight="1" x14ac:dyDescent="0.35">
      <c r="A44" s="526" t="s">
        <v>65</v>
      </c>
      <c r="B44" s="414"/>
      <c r="C44" s="501">
        <f>C45</f>
        <v>4000</v>
      </c>
      <c r="D44" s="689" t="s">
        <v>492</v>
      </c>
      <c r="E44" s="690"/>
    </row>
    <row r="45" spans="1:5" ht="14.25" customHeight="1" x14ac:dyDescent="0.35">
      <c r="A45" s="528" t="s">
        <v>493</v>
      </c>
      <c r="B45" s="414"/>
      <c r="C45" s="529">
        <v>4000</v>
      </c>
      <c r="D45" s="648"/>
      <c r="E45" s="644"/>
    </row>
    <row r="46" spans="1:5" ht="14.25" customHeight="1" x14ac:dyDescent="0.35">
      <c r="A46" s="528"/>
      <c r="B46" s="414"/>
      <c r="C46" s="529"/>
      <c r="D46" s="648"/>
      <c r="E46" s="644"/>
    </row>
    <row r="47" spans="1:5" ht="14.25" customHeight="1" x14ac:dyDescent="0.35">
      <c r="A47" s="523"/>
      <c r="B47" s="414"/>
      <c r="C47" s="529"/>
      <c r="D47" s="649"/>
      <c r="E47" s="645"/>
    </row>
    <row r="48" spans="1:5" ht="14.25" customHeight="1" x14ac:dyDescent="0.35">
      <c r="A48" s="519" t="s">
        <v>66</v>
      </c>
      <c r="B48" s="414"/>
      <c r="C48" s="530">
        <v>0</v>
      </c>
      <c r="D48" s="687"/>
      <c r="E48" s="691"/>
    </row>
    <row r="49" spans="1:5" ht="14.25" customHeight="1" x14ac:dyDescent="0.35">
      <c r="A49" s="485" t="s">
        <v>118</v>
      </c>
      <c r="B49" s="358"/>
      <c r="C49" s="529"/>
      <c r="D49" s="648"/>
      <c r="E49" s="644"/>
    </row>
    <row r="50" spans="1:5" ht="14.25" customHeight="1" x14ac:dyDescent="0.35">
      <c r="A50" s="531"/>
      <c r="B50" s="414"/>
      <c r="C50" s="529"/>
      <c r="D50" s="648"/>
      <c r="E50" s="644"/>
    </row>
    <row r="51" spans="1:5" ht="14.25" customHeight="1" x14ac:dyDescent="0.35">
      <c r="A51" s="531"/>
      <c r="B51" s="414"/>
      <c r="C51" s="525">
        <v>0</v>
      </c>
      <c r="D51" s="648"/>
      <c r="E51" s="644"/>
    </row>
    <row r="52" spans="1:5" ht="14.25" customHeight="1" x14ac:dyDescent="0.35">
      <c r="A52" s="531"/>
      <c r="B52" s="414"/>
      <c r="C52" s="525">
        <v>0</v>
      </c>
      <c r="D52" s="648"/>
      <c r="E52" s="644"/>
    </row>
    <row r="53" spans="1:5" ht="14.25" customHeight="1" x14ac:dyDescent="0.35">
      <c r="A53" s="531"/>
      <c r="B53" s="414"/>
      <c r="C53" s="525">
        <v>0</v>
      </c>
      <c r="D53" s="648"/>
      <c r="E53" s="644"/>
    </row>
    <row r="54" spans="1:5" ht="14.25" customHeight="1" x14ac:dyDescent="0.35">
      <c r="A54" s="531"/>
      <c r="B54" s="414"/>
      <c r="C54" s="525">
        <v>0</v>
      </c>
      <c r="D54" s="649"/>
      <c r="E54" s="645"/>
    </row>
    <row r="55" spans="1:5" ht="14.25" customHeight="1" x14ac:dyDescent="0.35">
      <c r="A55" s="523"/>
      <c r="B55" s="532" t="s">
        <v>119</v>
      </c>
      <c r="C55" s="515">
        <f>C34+C40+C44+C25</f>
        <v>24719</v>
      </c>
      <c r="D55" s="533"/>
      <c r="E55" s="534"/>
    </row>
    <row r="56" spans="1:5" ht="14.25" customHeight="1" x14ac:dyDescent="0.35">
      <c r="A56" s="535"/>
      <c r="B56" s="536" t="s">
        <v>120</v>
      </c>
      <c r="C56" s="536">
        <v>32</v>
      </c>
      <c r="D56" s="536">
        <v>0</v>
      </c>
      <c r="E56" s="537"/>
    </row>
    <row r="57" spans="1:5" ht="14.25" customHeight="1" x14ac:dyDescent="0.35">
      <c r="A57" s="496"/>
      <c r="B57" s="367"/>
      <c r="C57" s="368"/>
      <c r="D57" s="496"/>
      <c r="E57" s="496"/>
    </row>
    <row r="58" spans="1:5" ht="14.25" customHeight="1" x14ac:dyDescent="0.35">
      <c r="A58" s="496"/>
      <c r="B58" s="496"/>
      <c r="C58" s="496"/>
      <c r="D58" s="496"/>
      <c r="E58" s="496"/>
    </row>
    <row r="59" spans="1:5" ht="14.25" customHeight="1" x14ac:dyDescent="0.35">
      <c r="A59" s="692" t="s">
        <v>397</v>
      </c>
      <c r="B59" s="652"/>
      <c r="C59" s="652"/>
      <c r="D59" s="682"/>
      <c r="E59" s="496"/>
    </row>
    <row r="60" spans="1:5" ht="14.25" customHeight="1" x14ac:dyDescent="0.35">
      <c r="A60" s="693" t="s">
        <v>494</v>
      </c>
      <c r="B60" s="666"/>
      <c r="C60" s="666"/>
      <c r="D60" s="667"/>
      <c r="E60" s="496"/>
    </row>
    <row r="61" spans="1:5" ht="14.25" customHeight="1" x14ac:dyDescent="0.35">
      <c r="A61" s="694"/>
      <c r="B61" s="695"/>
      <c r="C61" s="695"/>
      <c r="D61" s="695"/>
      <c r="E61" s="496"/>
    </row>
    <row r="62" spans="1:5" ht="14.25" customHeight="1" x14ac:dyDescent="0.35">
      <c r="A62" s="692" t="s">
        <v>399</v>
      </c>
      <c r="B62" s="652"/>
      <c r="C62" s="652"/>
      <c r="D62" s="682"/>
      <c r="E62" s="496"/>
    </row>
    <row r="63" spans="1:5" ht="14.25" customHeight="1" x14ac:dyDescent="0.35">
      <c r="A63" s="693" t="s">
        <v>495</v>
      </c>
      <c r="B63" s="666"/>
      <c r="C63" s="666"/>
      <c r="D63" s="667"/>
      <c r="E63" s="496"/>
    </row>
    <row r="64" spans="1:5" ht="14.25" customHeight="1" x14ac:dyDescent="0.35">
      <c r="A64" s="696"/>
      <c r="B64" s="652"/>
      <c r="C64" s="652"/>
      <c r="D64" s="652"/>
      <c r="E64" s="496"/>
    </row>
    <row r="65" spans="1:4" ht="14.25" customHeight="1" x14ac:dyDescent="0.35">
      <c r="A65" s="692" t="s">
        <v>400</v>
      </c>
      <c r="B65" s="652"/>
      <c r="C65" s="652"/>
      <c r="D65" s="682"/>
    </row>
    <row r="66" spans="1:4" ht="14.25" customHeight="1" x14ac:dyDescent="0.35">
      <c r="A66" s="693" t="s">
        <v>496</v>
      </c>
      <c r="B66" s="666"/>
      <c r="C66" s="666"/>
      <c r="D66" s="667"/>
    </row>
    <row r="67" spans="1:4" ht="14.25" customHeight="1" x14ac:dyDescent="0.35">
      <c r="A67" s="496"/>
      <c r="B67" s="496"/>
      <c r="C67" s="496"/>
      <c r="D67" s="538"/>
    </row>
    <row r="68" spans="1:4" ht="14.25" customHeight="1" x14ac:dyDescent="0.35">
      <c r="A68" s="697" t="s">
        <v>45</v>
      </c>
      <c r="B68" s="639"/>
      <c r="C68" s="639"/>
      <c r="D68" s="639"/>
    </row>
    <row r="69" spans="1:4" ht="14.25" customHeight="1" x14ac:dyDescent="0.35">
      <c r="A69" s="538"/>
      <c r="B69" s="538"/>
      <c r="C69" s="538"/>
      <c r="D69" s="538"/>
    </row>
    <row r="70" spans="1:4" ht="14.25" customHeight="1" x14ac:dyDescent="0.35">
      <c r="A70" s="698" t="s">
        <v>51</v>
      </c>
      <c r="B70" s="639"/>
      <c r="C70" s="496"/>
      <c r="D70" s="538"/>
    </row>
    <row r="71" spans="1:4" ht="14.25" customHeight="1" x14ac:dyDescent="0.35">
      <c r="A71" s="497" t="s">
        <v>39</v>
      </c>
      <c r="B71" s="539" t="s">
        <v>79</v>
      </c>
      <c r="C71" s="540" t="s">
        <v>80</v>
      </c>
      <c r="D71" s="497" t="s">
        <v>128</v>
      </c>
    </row>
    <row r="72" spans="1:4" ht="14.25" customHeight="1" x14ac:dyDescent="0.35">
      <c r="A72" s="541" t="s">
        <v>21</v>
      </c>
      <c r="B72" s="501">
        <f>B73</f>
        <v>32130</v>
      </c>
      <c r="C72" s="542">
        <v>0</v>
      </c>
      <c r="D72" s="543"/>
    </row>
    <row r="73" spans="1:4" ht="14.25" customHeight="1" x14ac:dyDescent="0.35">
      <c r="A73" s="544" t="s">
        <v>47</v>
      </c>
      <c r="B73" s="501">
        <v>32130</v>
      </c>
      <c r="C73" s="545">
        <v>0</v>
      </c>
      <c r="D73" s="543"/>
    </row>
    <row r="74" spans="1:4" ht="14.25" customHeight="1" x14ac:dyDescent="0.35">
      <c r="A74" s="546"/>
      <c r="B74" s="507"/>
      <c r="C74" s="547"/>
      <c r="D74" s="543"/>
    </row>
    <row r="75" spans="1:4" ht="14.25" customHeight="1" x14ac:dyDescent="0.35">
      <c r="A75" s="544" t="s">
        <v>40</v>
      </c>
      <c r="B75" s="501">
        <v>0</v>
      </c>
      <c r="C75" s="542">
        <v>0</v>
      </c>
      <c r="D75" s="543"/>
    </row>
    <row r="76" spans="1:4" ht="14.25" customHeight="1" x14ac:dyDescent="0.35">
      <c r="A76" s="541" t="s">
        <v>24</v>
      </c>
      <c r="B76" s="501">
        <v>0</v>
      </c>
      <c r="C76" s="542">
        <v>0</v>
      </c>
      <c r="D76" s="543"/>
    </row>
    <row r="77" spans="1:4" ht="14.25" customHeight="1" x14ac:dyDescent="0.35">
      <c r="A77" s="548" t="s">
        <v>55</v>
      </c>
      <c r="B77" s="501">
        <f>C88</f>
        <v>12852</v>
      </c>
      <c r="C77" s="549">
        <v>0</v>
      </c>
      <c r="D77" s="519"/>
    </row>
    <row r="78" spans="1:4" ht="14.25" customHeight="1" x14ac:dyDescent="0.35">
      <c r="A78" s="548" t="s">
        <v>483</v>
      </c>
      <c r="B78" s="530">
        <v>0</v>
      </c>
      <c r="C78" s="550">
        <v>0</v>
      </c>
      <c r="D78" s="519"/>
    </row>
    <row r="79" spans="1:4" ht="14.25" customHeight="1" x14ac:dyDescent="0.35">
      <c r="A79" s="541" t="s">
        <v>20</v>
      </c>
      <c r="B79" s="551">
        <f>B72+B76</f>
        <v>32130</v>
      </c>
      <c r="C79" s="552">
        <v>0</v>
      </c>
      <c r="D79" s="519"/>
    </row>
    <row r="81" spans="1:5" ht="14.25" customHeight="1" x14ac:dyDescent="0.35">
      <c r="A81" s="553" t="s">
        <v>133</v>
      </c>
      <c r="B81" s="496"/>
      <c r="C81" s="496"/>
      <c r="D81" s="390"/>
      <c r="E81" s="391"/>
    </row>
    <row r="82" spans="1:5" ht="14.25" customHeight="1" x14ac:dyDescent="0.35">
      <c r="A82" s="498" t="s">
        <v>485</v>
      </c>
      <c r="B82" s="554" t="s">
        <v>92</v>
      </c>
      <c r="C82" s="539" t="s">
        <v>93</v>
      </c>
      <c r="D82" s="555" t="s">
        <v>94</v>
      </c>
      <c r="E82" s="499" t="s">
        <v>486</v>
      </c>
    </row>
    <row r="83" spans="1:5" ht="14.25" customHeight="1" x14ac:dyDescent="0.35">
      <c r="A83" s="519" t="s">
        <v>74</v>
      </c>
      <c r="B83" s="414"/>
      <c r="C83" s="500">
        <v>0</v>
      </c>
      <c r="D83" s="699"/>
      <c r="E83" s="700"/>
    </row>
    <row r="84" spans="1:5" ht="14.25" customHeight="1" x14ac:dyDescent="0.35">
      <c r="A84" s="485" t="s">
        <v>408</v>
      </c>
      <c r="B84" s="414"/>
      <c r="C84" s="556"/>
      <c r="D84" s="659"/>
      <c r="E84" s="644"/>
    </row>
    <row r="85" spans="1:5" ht="14.25" customHeight="1" x14ac:dyDescent="0.35">
      <c r="A85" s="485"/>
      <c r="B85" s="414"/>
      <c r="C85" s="557"/>
      <c r="D85" s="659"/>
      <c r="E85" s="644"/>
    </row>
    <row r="86" spans="1:5" ht="14.25" customHeight="1" x14ac:dyDescent="0.35">
      <c r="A86" s="485"/>
      <c r="B86" s="414"/>
      <c r="C86" s="557"/>
      <c r="D86" s="659"/>
      <c r="E86" s="644"/>
    </row>
    <row r="87" spans="1:5" ht="14.25" customHeight="1" x14ac:dyDescent="0.35">
      <c r="A87" s="523"/>
      <c r="B87" s="414"/>
      <c r="C87" s="557"/>
      <c r="D87" s="660"/>
      <c r="E87" s="645"/>
    </row>
    <row r="88" spans="1:5" ht="14.25" customHeight="1" x14ac:dyDescent="0.35">
      <c r="A88" s="519" t="s">
        <v>138</v>
      </c>
      <c r="B88" s="414"/>
      <c r="C88" s="558">
        <v>12852</v>
      </c>
      <c r="D88" s="701" t="s">
        <v>497</v>
      </c>
      <c r="E88" s="700"/>
    </row>
    <row r="89" spans="1:5" ht="14.25" customHeight="1" x14ac:dyDescent="0.35">
      <c r="A89" s="485" t="s">
        <v>498</v>
      </c>
      <c r="B89" s="414"/>
      <c r="C89" s="529"/>
      <c r="D89" s="659"/>
      <c r="E89" s="644"/>
    </row>
    <row r="90" spans="1:5" ht="14.25" customHeight="1" x14ac:dyDescent="0.35">
      <c r="A90" s="485"/>
      <c r="B90" s="414"/>
      <c r="C90" s="556"/>
      <c r="D90" s="659"/>
      <c r="E90" s="644"/>
    </row>
    <row r="91" spans="1:5" ht="14.25" customHeight="1" x14ac:dyDescent="0.35">
      <c r="A91" s="519"/>
      <c r="B91" s="414"/>
      <c r="C91" s="559"/>
      <c r="D91" s="660"/>
      <c r="E91" s="645"/>
    </row>
    <row r="92" spans="1:5" ht="14.25" customHeight="1" x14ac:dyDescent="0.35">
      <c r="A92" s="519" t="s">
        <v>75</v>
      </c>
      <c r="B92" s="414"/>
      <c r="C92" s="500">
        <v>0</v>
      </c>
      <c r="D92" s="699"/>
      <c r="E92" s="700"/>
    </row>
    <row r="93" spans="1:5" ht="14.25" customHeight="1" x14ac:dyDescent="0.35">
      <c r="A93" s="485" t="s">
        <v>408</v>
      </c>
      <c r="B93" s="414"/>
      <c r="C93" s="559"/>
      <c r="D93" s="659"/>
      <c r="E93" s="644"/>
    </row>
    <row r="94" spans="1:5" ht="14.25" customHeight="1" x14ac:dyDescent="0.35">
      <c r="A94" s="560" t="s">
        <v>145</v>
      </c>
      <c r="B94" s="414"/>
      <c r="C94" s="559"/>
      <c r="D94" s="659"/>
      <c r="E94" s="644"/>
    </row>
    <row r="95" spans="1:5" ht="14.25" customHeight="1" x14ac:dyDescent="0.35">
      <c r="A95" s="523"/>
      <c r="B95" s="414"/>
      <c r="C95" s="561"/>
      <c r="D95" s="659"/>
      <c r="E95" s="644"/>
    </row>
    <row r="96" spans="1:5" ht="14.25" customHeight="1" x14ac:dyDescent="0.35">
      <c r="A96" s="523"/>
      <c r="B96" s="414"/>
      <c r="C96" s="559"/>
      <c r="D96" s="660"/>
      <c r="E96" s="645"/>
    </row>
    <row r="97" spans="1:5" ht="14.25" customHeight="1" x14ac:dyDescent="0.35">
      <c r="A97" s="526" t="s">
        <v>66</v>
      </c>
      <c r="B97" s="414"/>
      <c r="C97" s="500">
        <v>0</v>
      </c>
      <c r="D97" s="699"/>
      <c r="E97" s="700"/>
    </row>
    <row r="98" spans="1:5" ht="14.25" customHeight="1" x14ac:dyDescent="0.35">
      <c r="A98" s="485" t="s">
        <v>408</v>
      </c>
      <c r="B98" s="414"/>
      <c r="C98" s="559"/>
      <c r="D98" s="659"/>
      <c r="E98" s="644"/>
    </row>
    <row r="99" spans="1:5" ht="14.25" customHeight="1" x14ac:dyDescent="0.35">
      <c r="A99" s="485"/>
      <c r="B99" s="414"/>
      <c r="C99" s="559"/>
      <c r="D99" s="660"/>
      <c r="E99" s="645"/>
    </row>
    <row r="100" spans="1:5" ht="14.25" customHeight="1" x14ac:dyDescent="0.35">
      <c r="A100" s="523"/>
      <c r="B100" s="532" t="s">
        <v>119</v>
      </c>
      <c r="C100" s="515">
        <f>C88</f>
        <v>12852</v>
      </c>
      <c r="D100" s="562"/>
      <c r="E100" s="563"/>
    </row>
    <row r="101" spans="1:5" ht="14.25" customHeight="1" x14ac:dyDescent="0.35">
      <c r="A101" s="706" t="s">
        <v>147</v>
      </c>
      <c r="B101" s="653"/>
      <c r="C101" s="564">
        <v>92</v>
      </c>
      <c r="D101" s="565">
        <v>0</v>
      </c>
      <c r="E101" s="566">
        <v>0</v>
      </c>
    </row>
    <row r="102" spans="1:5" ht="14.25" customHeight="1" x14ac:dyDescent="0.35">
      <c r="A102" s="707" t="s">
        <v>34</v>
      </c>
      <c r="B102" s="663"/>
      <c r="C102" s="536">
        <v>275</v>
      </c>
      <c r="D102" s="565">
        <v>0</v>
      </c>
      <c r="E102" s="560">
        <v>0</v>
      </c>
    </row>
    <row r="103" spans="1:5" ht="14.25" customHeight="1" x14ac:dyDescent="0.35">
      <c r="A103" s="496"/>
      <c r="B103" s="496"/>
      <c r="C103" s="496"/>
      <c r="D103" s="496"/>
      <c r="E103" s="567"/>
    </row>
    <row r="104" spans="1:5" ht="14.25" customHeight="1" x14ac:dyDescent="0.35">
      <c r="A104" s="692" t="s">
        <v>397</v>
      </c>
      <c r="B104" s="652"/>
      <c r="C104" s="652"/>
      <c r="D104" s="652"/>
      <c r="E104" s="412"/>
    </row>
    <row r="105" spans="1:5" ht="14.25" customHeight="1" x14ac:dyDescent="0.35">
      <c r="A105" s="708" t="s">
        <v>499</v>
      </c>
      <c r="B105" s="652"/>
      <c r="C105" s="652"/>
      <c r="D105" s="682"/>
      <c r="E105" s="413"/>
    </row>
    <row r="106" spans="1:5" ht="14.25" customHeight="1" x14ac:dyDescent="0.35">
      <c r="A106" s="709"/>
      <c r="B106" s="710"/>
      <c r="C106" s="710"/>
      <c r="D106" s="711"/>
      <c r="E106" s="413"/>
    </row>
    <row r="107" spans="1:5" ht="14.25" customHeight="1" x14ac:dyDescent="0.35">
      <c r="A107" s="692" t="s">
        <v>399</v>
      </c>
      <c r="B107" s="652"/>
      <c r="C107" s="652"/>
      <c r="D107" s="652"/>
      <c r="E107" s="413"/>
    </row>
    <row r="108" spans="1:5" ht="14.25" customHeight="1" x14ac:dyDescent="0.35">
      <c r="A108" s="702" t="s">
        <v>500</v>
      </c>
      <c r="B108" s="652"/>
      <c r="C108" s="652"/>
      <c r="D108" s="682"/>
      <c r="E108" s="413"/>
    </row>
    <row r="109" spans="1:5" ht="14.25" customHeight="1" x14ac:dyDescent="0.35">
      <c r="A109" s="703"/>
      <c r="B109" s="666"/>
      <c r="C109" s="666"/>
      <c r="D109" s="667"/>
      <c r="E109" s="413"/>
    </row>
    <row r="110" spans="1:5" ht="14.25" customHeight="1" x14ac:dyDescent="0.35">
      <c r="A110" s="692" t="s">
        <v>400</v>
      </c>
      <c r="B110" s="652"/>
      <c r="C110" s="652"/>
      <c r="D110" s="652"/>
      <c r="E110" s="413"/>
    </row>
    <row r="111" spans="1:5" ht="14.25" customHeight="1" x14ac:dyDescent="0.35">
      <c r="A111" s="704" t="s">
        <v>501</v>
      </c>
      <c r="B111" s="652"/>
      <c r="C111" s="652"/>
      <c r="D111" s="682"/>
      <c r="E111" s="567"/>
    </row>
    <row r="112" spans="1:5" ht="14.25" customHeight="1" x14ac:dyDescent="0.35">
      <c r="A112" s="705"/>
      <c r="B112" s="666"/>
      <c r="C112" s="666"/>
      <c r="D112" s="667"/>
      <c r="E112" s="496"/>
    </row>
  </sheetData>
  <mergeCells count="41">
    <mergeCell ref="A112:D112"/>
    <mergeCell ref="D97:D99"/>
    <mergeCell ref="E97:E99"/>
    <mergeCell ref="A101:B101"/>
    <mergeCell ref="A102:B102"/>
    <mergeCell ref="A104:D104"/>
    <mergeCell ref="A105:D105"/>
    <mergeCell ref="A106:D106"/>
    <mergeCell ref="A107:D107"/>
    <mergeCell ref="A108:D108"/>
    <mergeCell ref="A109:D109"/>
    <mergeCell ref="A110:D110"/>
    <mergeCell ref="A111:D111"/>
    <mergeCell ref="D83:D87"/>
    <mergeCell ref="E83:E87"/>
    <mergeCell ref="D88:D91"/>
    <mergeCell ref="E88:E91"/>
    <mergeCell ref="D92:D96"/>
    <mergeCell ref="E92:E96"/>
    <mergeCell ref="A64:D64"/>
    <mergeCell ref="A65:D65"/>
    <mergeCell ref="A66:D66"/>
    <mergeCell ref="A68:D68"/>
    <mergeCell ref="A70:B70"/>
    <mergeCell ref="A59:D59"/>
    <mergeCell ref="A60:D60"/>
    <mergeCell ref="A61:D61"/>
    <mergeCell ref="A62:D62"/>
    <mergeCell ref="A63:D63"/>
    <mergeCell ref="E40:E43"/>
    <mergeCell ref="D40:D43"/>
    <mergeCell ref="D44:D47"/>
    <mergeCell ref="E44:E47"/>
    <mergeCell ref="D48:D54"/>
    <mergeCell ref="E48:E54"/>
    <mergeCell ref="A1:D1"/>
    <mergeCell ref="A3:B3"/>
    <mergeCell ref="D25:D33"/>
    <mergeCell ref="E25:E33"/>
    <mergeCell ref="D34:D39"/>
    <mergeCell ref="E34:E39"/>
  </mergeCells>
  <pageMargins left="0.7" right="0.7" top="0.75" bottom="0.75" header="0" footer="0"/>
  <pageSetup orientation="landscape"/>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22"/>
  <sheetViews>
    <sheetView topLeftCell="A113" workbookViewId="0">
      <selection activeCell="D97" sqref="D97:D100"/>
    </sheetView>
  </sheetViews>
  <sheetFormatPr defaultColWidth="14.453125" defaultRowHeight="15" customHeight="1" x14ac:dyDescent="0.35"/>
  <cols>
    <col min="1" max="1" width="49.7265625" customWidth="1"/>
    <col min="2" max="2" width="21.7265625" customWidth="1"/>
    <col min="3" max="3" width="20" customWidth="1"/>
    <col min="4" max="4" width="99.08984375" customWidth="1"/>
    <col min="5" max="5" width="33.54296875" customWidth="1"/>
    <col min="6" max="26" width="8.7265625" customWidth="1"/>
  </cols>
  <sheetData>
    <row r="1" spans="1:4" ht="14.25" customHeight="1" x14ac:dyDescent="0.45">
      <c r="A1" s="115" t="s">
        <v>77</v>
      </c>
    </row>
    <row r="2" spans="1:4" ht="14.25" customHeight="1" x14ac:dyDescent="0.35">
      <c r="A2" s="326"/>
    </row>
    <row r="3" spans="1:4" ht="14.25" customHeight="1" x14ac:dyDescent="0.35">
      <c r="A3" s="638" t="s">
        <v>78</v>
      </c>
      <c r="B3" s="639"/>
    </row>
    <row r="4" spans="1:4" ht="14.25" customHeight="1" x14ac:dyDescent="0.35">
      <c r="A4" s="327" t="s">
        <v>39</v>
      </c>
      <c r="B4" s="328" t="s">
        <v>79</v>
      </c>
      <c r="C4" s="329" t="s">
        <v>80</v>
      </c>
      <c r="D4" s="327" t="s">
        <v>81</v>
      </c>
    </row>
    <row r="5" spans="1:4" ht="14.25" customHeight="1" x14ac:dyDescent="0.35">
      <c r="A5" s="330" t="s">
        <v>21</v>
      </c>
      <c r="B5" s="331">
        <f t="shared" ref="B5:C5" si="0">SUM(B6,B12)</f>
        <v>51890</v>
      </c>
      <c r="C5" s="331">
        <f t="shared" si="0"/>
        <v>0</v>
      </c>
      <c r="D5" s="137"/>
    </row>
    <row r="6" spans="1:4" ht="14.25" customHeight="1" x14ac:dyDescent="0.35">
      <c r="A6" s="332" t="s">
        <v>47</v>
      </c>
      <c r="B6" s="333">
        <f>SUM(B7:B11)</f>
        <v>50443</v>
      </c>
      <c r="C6" s="333">
        <f>SUM(C7:C10)</f>
        <v>0</v>
      </c>
      <c r="D6" s="137"/>
    </row>
    <row r="7" spans="1:4" ht="14.25" customHeight="1" x14ac:dyDescent="0.35">
      <c r="A7" s="334" t="s">
        <v>502</v>
      </c>
      <c r="B7" s="335">
        <v>50443</v>
      </c>
      <c r="C7" s="336"/>
      <c r="D7" s="137"/>
    </row>
    <row r="8" spans="1:4" ht="14.25" customHeight="1" x14ac:dyDescent="0.35">
      <c r="A8" s="334"/>
      <c r="B8" s="335"/>
      <c r="C8" s="336"/>
      <c r="D8" s="137"/>
    </row>
    <row r="9" spans="1:4" ht="14.25" customHeight="1" x14ac:dyDescent="0.35">
      <c r="A9" s="334"/>
      <c r="B9" s="335"/>
      <c r="C9" s="336"/>
      <c r="D9" s="137"/>
    </row>
    <row r="10" spans="1:4" ht="14.25" customHeight="1" x14ac:dyDescent="0.35">
      <c r="A10" s="334"/>
      <c r="B10" s="335"/>
      <c r="C10" s="336"/>
      <c r="D10" s="137"/>
    </row>
    <row r="11" spans="1:4" ht="14.25" customHeight="1" x14ac:dyDescent="0.35">
      <c r="A11" s="334"/>
      <c r="B11" s="335"/>
      <c r="C11" s="336"/>
      <c r="D11" s="137"/>
    </row>
    <row r="12" spans="1:4" ht="14.25" customHeight="1" x14ac:dyDescent="0.35">
      <c r="A12" s="332" t="s">
        <v>40</v>
      </c>
      <c r="B12" s="331">
        <f>B13</f>
        <v>1447</v>
      </c>
      <c r="C12" s="331">
        <f>SUM(C13:C17)</f>
        <v>0</v>
      </c>
      <c r="D12" s="137"/>
    </row>
    <row r="13" spans="1:4" ht="14.25" customHeight="1" x14ac:dyDescent="0.35">
      <c r="A13" s="334" t="s">
        <v>503</v>
      </c>
      <c r="B13" s="331">
        <v>1447</v>
      </c>
      <c r="C13" s="336"/>
      <c r="D13" s="137"/>
    </row>
    <row r="18" spans="1:5" ht="14.25" customHeight="1" x14ac:dyDescent="0.35">
      <c r="A18" s="330" t="s">
        <v>24</v>
      </c>
      <c r="B18" s="331">
        <f t="shared" ref="B18:C18" si="1">B5*0.4</f>
        <v>20756</v>
      </c>
      <c r="C18" s="331">
        <f t="shared" si="1"/>
        <v>0</v>
      </c>
      <c r="D18" s="137"/>
    </row>
    <row r="19" spans="1:5" ht="14.25" customHeight="1" x14ac:dyDescent="0.35">
      <c r="A19" s="339" t="s">
        <v>55</v>
      </c>
      <c r="B19" s="331">
        <f>C55</f>
        <v>13000</v>
      </c>
      <c r="C19" s="340"/>
      <c r="D19" s="341"/>
    </row>
    <row r="20" spans="1:5" ht="14.25" customHeight="1" x14ac:dyDescent="0.35">
      <c r="A20" s="339" t="s">
        <v>56</v>
      </c>
      <c r="B20" s="134">
        <f>B18-B19</f>
        <v>7756</v>
      </c>
      <c r="C20" s="342"/>
      <c r="D20" s="738" t="s">
        <v>504</v>
      </c>
      <c r="E20" s="568"/>
    </row>
    <row r="21" spans="1:5" ht="14.25" customHeight="1" x14ac:dyDescent="0.35">
      <c r="A21" s="330" t="s">
        <v>20</v>
      </c>
      <c r="B21" s="159">
        <f t="shared" ref="B21:C21" si="2">B5+B18</f>
        <v>72646</v>
      </c>
      <c r="C21" s="159">
        <f t="shared" si="2"/>
        <v>0</v>
      </c>
      <c r="D21" s="341"/>
      <c r="E21" s="569"/>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347" t="s">
        <v>94</v>
      </c>
      <c r="E24" s="348" t="s">
        <v>95</v>
      </c>
    </row>
    <row r="25" spans="1:5" ht="14.25" customHeight="1" x14ac:dyDescent="0.35">
      <c r="A25" s="236" t="s">
        <v>62</v>
      </c>
      <c r="B25" s="137"/>
      <c r="C25" s="331">
        <f>SUM(C26:C33)</f>
        <v>0</v>
      </c>
      <c r="D25" s="712" t="s">
        <v>505</v>
      </c>
      <c r="E25" s="643"/>
    </row>
    <row r="26" spans="1:5" ht="14.25" customHeight="1" x14ac:dyDescent="0.35">
      <c r="A26" s="349" t="s">
        <v>97</v>
      </c>
      <c r="B26" s="137" t="s">
        <v>506</v>
      </c>
      <c r="C26" s="350">
        <v>0</v>
      </c>
      <c r="D26" s="648"/>
      <c r="E26" s="644"/>
    </row>
    <row r="27" spans="1:5" ht="14.25" customHeight="1" x14ac:dyDescent="0.35">
      <c r="A27" s="349" t="s">
        <v>239</v>
      </c>
      <c r="B27" s="358"/>
      <c r="C27" s="351">
        <v>0</v>
      </c>
      <c r="D27" s="648"/>
      <c r="E27" s="644"/>
    </row>
    <row r="28" spans="1:5" ht="14.25" customHeight="1" x14ac:dyDescent="0.35">
      <c r="A28" s="349" t="s">
        <v>159</v>
      </c>
      <c r="B28" s="137" t="s">
        <v>506</v>
      </c>
      <c r="C28" s="352">
        <v>0</v>
      </c>
      <c r="D28" s="648"/>
      <c r="E28" s="644"/>
    </row>
    <row r="29" spans="1:5" ht="14.25" customHeight="1" x14ac:dyDescent="0.35">
      <c r="A29" s="349" t="s">
        <v>507</v>
      </c>
      <c r="B29" s="137"/>
      <c r="C29" s="352"/>
      <c r="D29" s="648"/>
      <c r="E29" s="644"/>
    </row>
    <row r="30" spans="1:5" ht="14.25" customHeight="1" x14ac:dyDescent="0.35">
      <c r="A30" s="349"/>
      <c r="B30" s="137"/>
      <c r="C30" s="352"/>
      <c r="D30" s="648"/>
      <c r="E30" s="644"/>
    </row>
    <row r="31" spans="1:5" ht="14.25" customHeight="1" x14ac:dyDescent="0.35">
      <c r="A31" s="349"/>
      <c r="B31" s="137"/>
      <c r="C31" s="352"/>
      <c r="D31" s="648"/>
      <c r="E31" s="644"/>
    </row>
    <row r="32" spans="1:5" ht="14.25" customHeight="1" x14ac:dyDescent="0.35">
      <c r="A32" s="353"/>
      <c r="B32" s="137"/>
      <c r="C32" s="351"/>
      <c r="D32" s="648"/>
      <c r="E32" s="644"/>
    </row>
    <row r="33" spans="1:5" ht="14.25" customHeight="1" x14ac:dyDescent="0.35">
      <c r="A33" s="353"/>
      <c r="B33" s="137"/>
      <c r="C33" s="351"/>
      <c r="D33" s="649"/>
      <c r="E33" s="645"/>
    </row>
    <row r="34" spans="1:5" ht="14.25" customHeight="1" x14ac:dyDescent="0.35">
      <c r="A34" s="236" t="s">
        <v>63</v>
      </c>
      <c r="B34" s="137"/>
      <c r="C34" s="331">
        <f>SUM(C35:C39)</f>
        <v>7000</v>
      </c>
      <c r="D34" s="671" t="s">
        <v>508</v>
      </c>
      <c r="E34" s="643"/>
    </row>
    <row r="35" spans="1:5" ht="14.25" customHeight="1" x14ac:dyDescent="0.35">
      <c r="A35" s="430" t="s">
        <v>509</v>
      </c>
      <c r="B35" s="137" t="s">
        <v>510</v>
      </c>
      <c r="C35" s="351">
        <v>4000</v>
      </c>
      <c r="D35" s="648"/>
      <c r="E35" s="644"/>
    </row>
    <row r="36" spans="1:5" ht="14.25" customHeight="1" x14ac:dyDescent="0.35">
      <c r="A36" s="430" t="s">
        <v>511</v>
      </c>
      <c r="B36" s="570" t="s">
        <v>512</v>
      </c>
      <c r="C36" s="350">
        <v>3000</v>
      </c>
      <c r="D36" s="648"/>
      <c r="E36" s="644"/>
    </row>
    <row r="37" spans="1:5" ht="14.25" customHeight="1" x14ac:dyDescent="0.35">
      <c r="A37" s="353"/>
      <c r="B37" s="137"/>
      <c r="C37" s="351">
        <v>0</v>
      </c>
      <c r="D37" s="648"/>
      <c r="E37" s="644"/>
    </row>
    <row r="38" spans="1:5" ht="14.25" customHeight="1" x14ac:dyDescent="0.35">
      <c r="A38" s="353"/>
      <c r="B38" s="137"/>
      <c r="C38" s="351">
        <v>0</v>
      </c>
      <c r="D38" s="648"/>
      <c r="E38" s="644"/>
    </row>
    <row r="39" spans="1:5" ht="14.25" customHeight="1" x14ac:dyDescent="0.35">
      <c r="A39" s="353"/>
      <c r="B39" s="137"/>
      <c r="C39" s="351"/>
      <c r="D39" s="649"/>
      <c r="E39" s="645"/>
    </row>
    <row r="40" spans="1:5" ht="14.25" customHeight="1" x14ac:dyDescent="0.35">
      <c r="A40" s="354" t="s">
        <v>64</v>
      </c>
      <c r="B40" s="137"/>
      <c r="C40" s="333">
        <f>SUM(C41:C43)</f>
        <v>0</v>
      </c>
      <c r="D40" s="647"/>
      <c r="E40" s="643"/>
    </row>
    <row r="41" spans="1:5" ht="14.25" customHeight="1" x14ac:dyDescent="0.35">
      <c r="A41" s="571" t="s">
        <v>513</v>
      </c>
      <c r="B41" s="572" t="s">
        <v>514</v>
      </c>
      <c r="C41" s="351"/>
      <c r="D41" s="648"/>
      <c r="E41" s="644"/>
    </row>
    <row r="42" spans="1:5" ht="14.25" customHeight="1" x14ac:dyDescent="0.35">
      <c r="A42" s="573" t="s">
        <v>515</v>
      </c>
      <c r="B42" s="572" t="s">
        <v>514</v>
      </c>
      <c r="C42" s="351"/>
      <c r="D42" s="648"/>
      <c r="E42" s="644"/>
    </row>
    <row r="43" spans="1:5" ht="14.25" customHeight="1" x14ac:dyDescent="0.35">
      <c r="A43" s="573" t="s">
        <v>516</v>
      </c>
      <c r="B43" s="572" t="s">
        <v>514</v>
      </c>
      <c r="C43" s="355"/>
      <c r="D43" s="649"/>
      <c r="E43" s="645"/>
    </row>
    <row r="44" spans="1:5" ht="14.25" customHeight="1" x14ac:dyDescent="0.35">
      <c r="A44" s="354" t="s">
        <v>65</v>
      </c>
      <c r="B44" s="137"/>
      <c r="C44" s="331">
        <f>SUM(C45:C47)</f>
        <v>6000</v>
      </c>
      <c r="D44" s="647"/>
      <c r="E44" s="646"/>
    </row>
    <row r="45" spans="1:5" ht="14.25" customHeight="1" x14ac:dyDescent="0.35">
      <c r="A45" s="571" t="s">
        <v>517</v>
      </c>
      <c r="B45" s="572" t="s">
        <v>514</v>
      </c>
      <c r="C45" s="356"/>
      <c r="D45" s="648"/>
      <c r="E45" s="644"/>
    </row>
    <row r="46" spans="1:5" ht="27" customHeight="1" x14ac:dyDescent="0.35">
      <c r="A46" s="573" t="s">
        <v>518</v>
      </c>
      <c r="B46" s="572" t="s">
        <v>514</v>
      </c>
      <c r="C46" s="356"/>
      <c r="D46" s="648"/>
      <c r="E46" s="644"/>
    </row>
    <row r="47" spans="1:5" ht="14.25" customHeight="1" x14ac:dyDescent="0.35">
      <c r="A47" s="573" t="s">
        <v>519</v>
      </c>
      <c r="B47" s="572" t="s">
        <v>514</v>
      </c>
      <c r="C47" s="356">
        <v>6000</v>
      </c>
      <c r="D47" s="649"/>
      <c r="E47" s="645"/>
    </row>
    <row r="48" spans="1:5" ht="14.25" customHeight="1" x14ac:dyDescent="0.35">
      <c r="A48" s="236" t="s">
        <v>66</v>
      </c>
      <c r="B48" s="137"/>
      <c r="C48" s="137">
        <f>SUM(C49:C54)</f>
        <v>0</v>
      </c>
      <c r="D48" s="647"/>
      <c r="E48" s="650"/>
    </row>
    <row r="49" spans="1:5" ht="14.25" customHeight="1" x14ac:dyDescent="0.35">
      <c r="A49" s="357" t="s">
        <v>118</v>
      </c>
      <c r="B49" s="358"/>
      <c r="C49" s="356"/>
      <c r="D49" s="648"/>
      <c r="E49" s="644"/>
    </row>
    <row r="50" spans="1:5" ht="14.25" customHeight="1" x14ac:dyDescent="0.35">
      <c r="A50" s="359"/>
      <c r="B50" s="137"/>
      <c r="C50" s="356"/>
      <c r="D50" s="648"/>
      <c r="E50" s="644"/>
    </row>
    <row r="51" spans="1:5" ht="14.25" customHeight="1" x14ac:dyDescent="0.35">
      <c r="A51" s="359"/>
      <c r="B51" s="137"/>
      <c r="C51" s="351">
        <f>SUM(C52:C54)</f>
        <v>0</v>
      </c>
      <c r="D51" s="648"/>
      <c r="E51" s="644"/>
    </row>
    <row r="52" spans="1:5" ht="14.25" customHeight="1" x14ac:dyDescent="0.35">
      <c r="A52" s="359"/>
      <c r="B52" s="137"/>
      <c r="C52" s="351">
        <v>0</v>
      </c>
      <c r="D52" s="648"/>
      <c r="E52" s="644"/>
    </row>
    <row r="53" spans="1:5" ht="14.25" customHeight="1" x14ac:dyDescent="0.35">
      <c r="A53" s="359"/>
      <c r="B53" s="137"/>
      <c r="C53" s="351">
        <v>0</v>
      </c>
      <c r="D53" s="648"/>
      <c r="E53" s="644"/>
    </row>
    <row r="54" spans="1:5" ht="14.25" customHeight="1" x14ac:dyDescent="0.35">
      <c r="A54" s="359"/>
      <c r="B54" s="137"/>
      <c r="C54" s="351">
        <v>0</v>
      </c>
      <c r="D54" s="649"/>
      <c r="E54" s="645"/>
    </row>
    <row r="55" spans="1:5" ht="14.25" customHeight="1" x14ac:dyDescent="0.35">
      <c r="A55" s="353"/>
      <c r="B55" s="360" t="s">
        <v>119</v>
      </c>
      <c r="C55" s="159">
        <f>C25+C34+C40+C44+C48</f>
        <v>13000</v>
      </c>
      <c r="D55" s="361"/>
      <c r="E55" s="362"/>
    </row>
    <row r="56" spans="1:5" ht="14.25" customHeight="1" x14ac:dyDescent="0.35">
      <c r="A56" s="363"/>
      <c r="B56" s="364" t="s">
        <v>120</v>
      </c>
      <c r="C56" s="365">
        <v>28</v>
      </c>
      <c r="D56" s="365">
        <v>0</v>
      </c>
      <c r="E56" s="366"/>
    </row>
    <row r="57" spans="1:5" ht="14.25" customHeight="1" x14ac:dyDescent="0.35">
      <c r="A57" s="326"/>
      <c r="B57" s="367"/>
      <c r="C57" s="368"/>
    </row>
    <row r="58" spans="1:5" ht="14.25" customHeight="1" x14ac:dyDescent="0.35">
      <c r="A58" s="326"/>
    </row>
    <row r="59" spans="1:5" ht="14.25" customHeight="1" x14ac:dyDescent="0.35">
      <c r="A59" s="634" t="s">
        <v>520</v>
      </c>
      <c r="B59" s="623"/>
      <c r="C59" s="623"/>
      <c r="D59" s="624"/>
    </row>
    <row r="60" spans="1:5" ht="14.25" customHeight="1" x14ac:dyDescent="0.35">
      <c r="A60" s="674" t="s">
        <v>521</v>
      </c>
      <c r="B60" s="666"/>
      <c r="C60" s="666"/>
      <c r="D60" s="667"/>
    </row>
    <row r="61" spans="1:5" ht="14.25" customHeight="1" x14ac:dyDescent="0.35">
      <c r="A61" s="654"/>
      <c r="B61" s="639"/>
      <c r="C61" s="639"/>
      <c r="D61" s="639"/>
    </row>
    <row r="62" spans="1:5" ht="14.25" customHeight="1" x14ac:dyDescent="0.35">
      <c r="A62" s="634" t="s">
        <v>522</v>
      </c>
      <c r="B62" s="623"/>
      <c r="C62" s="623"/>
      <c r="D62" s="624"/>
    </row>
    <row r="63" spans="1:5" ht="14.25" customHeight="1" x14ac:dyDescent="0.35">
      <c r="A63" s="674" t="s">
        <v>523</v>
      </c>
      <c r="B63" s="666"/>
      <c r="C63" s="666"/>
      <c r="D63" s="667"/>
    </row>
    <row r="64" spans="1:5" ht="14.25" customHeight="1" x14ac:dyDescent="0.35">
      <c r="A64" s="655"/>
      <c r="B64" s="631"/>
      <c r="C64" s="631"/>
      <c r="D64" s="631"/>
    </row>
    <row r="65" spans="1:4" ht="14.25" customHeight="1" x14ac:dyDescent="0.35">
      <c r="A65" s="634" t="s">
        <v>524</v>
      </c>
      <c r="B65" s="623"/>
      <c r="C65" s="623"/>
      <c r="D65" s="624"/>
    </row>
    <row r="66" spans="1:4" ht="14.25" customHeight="1" x14ac:dyDescent="0.35">
      <c r="A66" s="674" t="s">
        <v>525</v>
      </c>
      <c r="B66" s="666"/>
      <c r="C66" s="666"/>
      <c r="D66" s="667"/>
    </row>
    <row r="67" spans="1:4" ht="14.25" customHeight="1" x14ac:dyDescent="0.35">
      <c r="A67" s="326"/>
      <c r="B67" s="228"/>
      <c r="C67" s="228"/>
      <c r="D67" s="114"/>
    </row>
    <row r="68" spans="1:4" ht="14.25" customHeight="1" x14ac:dyDescent="0.35">
      <c r="A68" s="282" t="s">
        <v>45</v>
      </c>
      <c r="B68" s="114"/>
      <c r="C68" s="114"/>
      <c r="D68" s="370"/>
    </row>
    <row r="69" spans="1:4" ht="14.25" customHeight="1" x14ac:dyDescent="0.35">
      <c r="A69" s="114"/>
      <c r="B69" s="114"/>
      <c r="C69" s="114"/>
      <c r="D69" s="114"/>
    </row>
    <row r="70" spans="1:4" ht="14.25" customHeight="1" x14ac:dyDescent="0.35">
      <c r="A70" s="656" t="s">
        <v>51</v>
      </c>
      <c r="B70" s="639"/>
      <c r="D70" s="114"/>
    </row>
    <row r="71" spans="1:4" ht="14.25" customHeight="1" x14ac:dyDescent="0.35">
      <c r="A71" s="371" t="s">
        <v>39</v>
      </c>
      <c r="B71" s="372" t="s">
        <v>79</v>
      </c>
      <c r="C71" s="373" t="s">
        <v>80</v>
      </c>
      <c r="D71" s="374" t="s">
        <v>128</v>
      </c>
    </row>
    <row r="72" spans="1:4" ht="14.25" customHeight="1" x14ac:dyDescent="0.35">
      <c r="A72" s="375" t="s">
        <v>21</v>
      </c>
      <c r="B72" s="331">
        <f t="shared" ref="B72:C72" si="3">SUM(B73,B79)</f>
        <v>26979</v>
      </c>
      <c r="C72" s="376">
        <f t="shared" si="3"/>
        <v>0</v>
      </c>
      <c r="D72" s="377"/>
    </row>
    <row r="73" spans="1:4" ht="14.25" customHeight="1" x14ac:dyDescent="0.35">
      <c r="A73" s="379">
        <f t="shared" ref="A73:C73" si="4">SUM(A74:A77)</f>
        <v>0</v>
      </c>
      <c r="B73" s="379">
        <f t="shared" si="4"/>
        <v>19133</v>
      </c>
      <c r="C73" s="379">
        <f t="shared" si="4"/>
        <v>0</v>
      </c>
      <c r="D73" s="377"/>
    </row>
    <row r="74" spans="1:4" ht="14.25" customHeight="1" x14ac:dyDescent="0.35">
      <c r="A74" s="380" t="s">
        <v>47</v>
      </c>
      <c r="B74" s="335">
        <v>19133</v>
      </c>
      <c r="C74" s="381"/>
      <c r="D74" s="377"/>
    </row>
    <row r="75" spans="1:4" ht="14.25" customHeight="1" x14ac:dyDescent="0.35">
      <c r="A75" s="380"/>
      <c r="B75" s="335"/>
      <c r="C75" s="381"/>
      <c r="D75" s="377"/>
    </row>
    <row r="76" spans="1:4" ht="14.25" customHeight="1" x14ac:dyDescent="0.35">
      <c r="A76" s="380"/>
      <c r="B76" s="335"/>
      <c r="C76" s="381"/>
      <c r="D76" s="377"/>
    </row>
    <row r="77" spans="1:4" ht="14.25" customHeight="1" x14ac:dyDescent="0.35">
      <c r="A77" s="380"/>
      <c r="B77" s="335"/>
      <c r="C77" s="381"/>
      <c r="D77" s="377"/>
    </row>
    <row r="78" spans="1:4" ht="14.25" customHeight="1" x14ac:dyDescent="0.35">
      <c r="A78" s="380"/>
      <c r="B78" s="335"/>
      <c r="C78" s="382"/>
      <c r="D78" s="377"/>
    </row>
    <row r="79" spans="1:4" ht="14.25" customHeight="1" x14ac:dyDescent="0.35">
      <c r="A79" s="376">
        <f t="shared" ref="A79:C79" si="5">SUM(A80:A84)</f>
        <v>0</v>
      </c>
      <c r="B79" s="376">
        <f t="shared" si="5"/>
        <v>7846</v>
      </c>
      <c r="C79" s="376">
        <f t="shared" si="5"/>
        <v>0</v>
      </c>
      <c r="D79" s="377"/>
    </row>
    <row r="80" spans="1:4" ht="14.25" customHeight="1" x14ac:dyDescent="0.35">
      <c r="A80" s="380"/>
      <c r="B80" s="331">
        <v>4000</v>
      </c>
      <c r="C80" s="381"/>
      <c r="D80" s="377"/>
    </row>
    <row r="81" spans="1:5" ht="14.25" customHeight="1" x14ac:dyDescent="0.35">
      <c r="A81" s="380"/>
      <c r="B81" s="331">
        <v>3846</v>
      </c>
      <c r="C81" s="381"/>
      <c r="D81" s="377"/>
    </row>
    <row r="82" spans="1:5" ht="14.25" customHeight="1" x14ac:dyDescent="0.35">
      <c r="A82" s="380"/>
      <c r="B82" s="331"/>
      <c r="C82" s="381"/>
      <c r="D82" s="377"/>
    </row>
    <row r="83" spans="1:5" ht="14.25" customHeight="1" x14ac:dyDescent="0.35">
      <c r="A83" s="380"/>
      <c r="B83" s="331"/>
      <c r="C83" s="381"/>
      <c r="D83" s="377"/>
    </row>
    <row r="84" spans="1:5" ht="14.25" customHeight="1" x14ac:dyDescent="0.35">
      <c r="A84" s="383"/>
      <c r="B84" s="331"/>
      <c r="C84" s="381"/>
      <c r="D84" s="377"/>
    </row>
    <row r="85" spans="1:5" ht="14.25" customHeight="1" x14ac:dyDescent="0.35">
      <c r="A85" s="375" t="s">
        <v>24</v>
      </c>
      <c r="B85" s="331">
        <f t="shared" ref="B85:C85" si="6">B72*0.4</f>
        <v>10791.6</v>
      </c>
      <c r="C85" s="376">
        <f t="shared" si="6"/>
        <v>0</v>
      </c>
      <c r="D85" s="377"/>
    </row>
    <row r="86" spans="1:5" ht="14.25" customHeight="1" x14ac:dyDescent="0.35">
      <c r="A86" s="384" t="s">
        <v>55</v>
      </c>
      <c r="B86" s="385">
        <f>C110</f>
        <v>10000</v>
      </c>
      <c r="C86" s="385">
        <f>D123</f>
        <v>0</v>
      </c>
      <c r="D86" s="124"/>
    </row>
    <row r="87" spans="1:5" ht="14.25" customHeight="1" x14ac:dyDescent="0.35">
      <c r="A87" s="384" t="s">
        <v>56</v>
      </c>
      <c r="B87" s="386">
        <f t="shared" ref="B87:C87" si="7">B85-B86</f>
        <v>791.60000000000036</v>
      </c>
      <c r="C87" s="386">
        <f t="shared" si="7"/>
        <v>0</v>
      </c>
      <c r="D87" s="341"/>
      <c r="E87" s="568"/>
    </row>
    <row r="88" spans="1:5" ht="14.25" customHeight="1" x14ac:dyDescent="0.35">
      <c r="A88" s="387" t="s">
        <v>20</v>
      </c>
      <c r="B88" s="158">
        <f t="shared" ref="B88:C88" si="8">B72+B85</f>
        <v>37770.6</v>
      </c>
      <c r="C88" s="154">
        <f t="shared" si="8"/>
        <v>0</v>
      </c>
      <c r="D88" s="157"/>
    </row>
    <row r="89" spans="1:5" ht="14.25" customHeight="1" x14ac:dyDescent="0.35">
      <c r="A89" s="326"/>
      <c r="D89" s="388"/>
      <c r="E89" s="389"/>
    </row>
    <row r="90" spans="1:5" ht="14.25" customHeight="1" x14ac:dyDescent="0.35">
      <c r="A90" s="229" t="s">
        <v>133</v>
      </c>
      <c r="B90" s="228"/>
      <c r="C90" s="228"/>
      <c r="D90" s="390"/>
      <c r="E90" s="391"/>
    </row>
    <row r="91" spans="1:5" ht="14.25" customHeight="1" x14ac:dyDescent="0.35">
      <c r="A91" s="392" t="s">
        <v>91</v>
      </c>
      <c r="B91" s="175" t="s">
        <v>92</v>
      </c>
      <c r="C91" s="372" t="s">
        <v>93</v>
      </c>
      <c r="D91" s="393" t="s">
        <v>94</v>
      </c>
      <c r="E91" s="262" t="s">
        <v>95</v>
      </c>
    </row>
    <row r="92" spans="1:5" ht="14.25" customHeight="1" x14ac:dyDescent="0.35">
      <c r="A92" s="236" t="s">
        <v>74</v>
      </c>
      <c r="B92" s="137"/>
      <c r="C92" s="574">
        <f>SUM(C93:C96)</f>
        <v>0</v>
      </c>
      <c r="D92" s="713" t="s">
        <v>526</v>
      </c>
      <c r="E92" s="657"/>
    </row>
    <row r="93" spans="1:5" ht="14.25" customHeight="1" x14ac:dyDescent="0.35">
      <c r="A93" s="575" t="s">
        <v>527</v>
      </c>
      <c r="B93" s="576" t="s">
        <v>528</v>
      </c>
      <c r="C93" s="577"/>
      <c r="D93" s="648"/>
      <c r="E93" s="644"/>
    </row>
    <row r="94" spans="1:5" ht="14.25" customHeight="1" x14ac:dyDescent="0.35">
      <c r="A94" s="578" t="s">
        <v>529</v>
      </c>
      <c r="B94" s="579" t="s">
        <v>528</v>
      </c>
      <c r="C94" s="580"/>
      <c r="D94" s="648"/>
      <c r="E94" s="644"/>
    </row>
    <row r="95" spans="1:5" ht="14.25" customHeight="1" x14ac:dyDescent="0.35">
      <c r="A95" s="581" t="s">
        <v>530</v>
      </c>
      <c r="B95" s="579"/>
      <c r="C95" s="580"/>
      <c r="D95" s="648"/>
      <c r="E95" s="644"/>
    </row>
    <row r="96" spans="1:5" ht="14.25" customHeight="1" x14ac:dyDescent="0.35">
      <c r="A96" s="353"/>
      <c r="B96" s="137"/>
      <c r="C96" s="580"/>
      <c r="D96" s="649"/>
      <c r="E96" s="645"/>
    </row>
    <row r="97" spans="1:5" ht="14.25" customHeight="1" x14ac:dyDescent="0.35">
      <c r="A97" s="236" t="s">
        <v>138</v>
      </c>
      <c r="B97" s="137"/>
      <c r="C97" s="582">
        <f>SUM(C98:C100)</f>
        <v>10000</v>
      </c>
      <c r="D97" s="673" t="s">
        <v>531</v>
      </c>
      <c r="E97" s="657"/>
    </row>
    <row r="98" spans="1:5" ht="27.75" customHeight="1" x14ac:dyDescent="0.35">
      <c r="A98" s="583" t="s">
        <v>532</v>
      </c>
      <c r="B98" s="576" t="s">
        <v>533</v>
      </c>
      <c r="C98" s="584">
        <v>7000</v>
      </c>
      <c r="D98" s="659"/>
      <c r="E98" s="644"/>
    </row>
    <row r="99" spans="1:5" ht="14.25" customHeight="1" x14ac:dyDescent="0.35">
      <c r="A99" s="581" t="s">
        <v>534</v>
      </c>
      <c r="B99" s="579" t="s">
        <v>535</v>
      </c>
      <c r="C99" s="846">
        <v>2000</v>
      </c>
      <c r="D99" s="659"/>
      <c r="E99" s="644"/>
    </row>
    <row r="100" spans="1:5" ht="29.25" customHeight="1" x14ac:dyDescent="0.35">
      <c r="A100" s="585" t="s">
        <v>536</v>
      </c>
      <c r="B100" s="579" t="s">
        <v>535</v>
      </c>
      <c r="C100" s="586">
        <v>1000</v>
      </c>
      <c r="D100" s="660"/>
      <c r="E100" s="645"/>
    </row>
    <row r="101" spans="1:5" ht="114.75" customHeight="1" x14ac:dyDescent="0.35">
      <c r="A101" s="587" t="s">
        <v>537</v>
      </c>
      <c r="B101" s="588"/>
      <c r="C101" s="589"/>
      <c r="D101" s="590" t="s">
        <v>538</v>
      </c>
      <c r="E101" s="397"/>
    </row>
    <row r="102" spans="1:5" ht="14.25" customHeight="1" x14ac:dyDescent="0.35">
      <c r="A102" s="236" t="s">
        <v>75</v>
      </c>
      <c r="B102" s="137"/>
      <c r="C102" s="589">
        <f>SUM(C103:C106)</f>
        <v>0</v>
      </c>
      <c r="D102" s="713" t="s">
        <v>539</v>
      </c>
      <c r="E102" s="657"/>
    </row>
    <row r="103" spans="1:5" ht="14.25" customHeight="1" x14ac:dyDescent="0.35">
      <c r="A103" s="349" t="s">
        <v>540</v>
      </c>
      <c r="B103" s="137"/>
      <c r="C103" s="591"/>
      <c r="D103" s="648"/>
      <c r="E103" s="644"/>
    </row>
    <row r="104" spans="1:5" ht="14.25" customHeight="1" x14ac:dyDescent="0.35">
      <c r="A104" s="399" t="s">
        <v>540</v>
      </c>
      <c r="B104" s="137"/>
      <c r="C104" s="592"/>
      <c r="D104" s="648"/>
      <c r="E104" s="644"/>
    </row>
    <row r="105" spans="1:5" ht="14.25" customHeight="1" x14ac:dyDescent="0.35">
      <c r="A105" s="353" t="s">
        <v>540</v>
      </c>
      <c r="B105" s="137"/>
      <c r="C105" s="593"/>
      <c r="D105" s="648"/>
      <c r="E105" s="644"/>
    </row>
    <row r="106" spans="1:5" ht="14.25" customHeight="1" x14ac:dyDescent="0.35">
      <c r="A106" s="353"/>
      <c r="B106" s="137"/>
      <c r="C106" s="594"/>
      <c r="D106" s="649"/>
      <c r="E106" s="645"/>
    </row>
    <row r="107" spans="1:5" ht="14.25" customHeight="1" x14ac:dyDescent="0.35">
      <c r="A107" s="354" t="s">
        <v>66</v>
      </c>
      <c r="B107" s="137"/>
      <c r="C107" s="595">
        <f>SUM(C108:C109)</f>
        <v>0</v>
      </c>
      <c r="D107" s="658"/>
      <c r="E107" s="657"/>
    </row>
    <row r="108" spans="1:5" ht="14.25" customHeight="1" x14ac:dyDescent="0.35">
      <c r="A108" s="349" t="s">
        <v>146</v>
      </c>
      <c r="B108" s="137"/>
      <c r="C108" s="592"/>
      <c r="D108" s="659"/>
      <c r="E108" s="644"/>
    </row>
    <row r="109" spans="1:5" ht="14.25" customHeight="1" x14ac:dyDescent="0.35">
      <c r="A109" s="349" t="s">
        <v>136</v>
      </c>
      <c r="B109" s="137"/>
      <c r="C109" s="592"/>
      <c r="D109" s="660"/>
      <c r="E109" s="645"/>
    </row>
    <row r="110" spans="1:5" ht="14.25" customHeight="1" x14ac:dyDescent="0.35">
      <c r="A110" s="353"/>
      <c r="B110" s="360" t="s">
        <v>119</v>
      </c>
      <c r="C110" s="404">
        <f>C92+C97+C102+C107</f>
        <v>10000</v>
      </c>
      <c r="D110" s="596"/>
      <c r="E110" s="406"/>
    </row>
    <row r="111" spans="1:5" ht="14.25" customHeight="1" x14ac:dyDescent="0.35">
      <c r="A111" s="661" t="s">
        <v>147</v>
      </c>
      <c r="B111" s="653"/>
      <c r="C111" s="407">
        <v>79</v>
      </c>
      <c r="D111" s="408">
        <v>0</v>
      </c>
      <c r="E111" s="362">
        <v>0</v>
      </c>
    </row>
    <row r="112" spans="1:5" ht="14.25" customHeight="1" x14ac:dyDescent="0.35">
      <c r="A112" s="662" t="s">
        <v>541</v>
      </c>
      <c r="B112" s="663"/>
      <c r="C112" s="597">
        <f>C111*1.3</f>
        <v>102.7</v>
      </c>
      <c r="D112" s="409">
        <v>0</v>
      </c>
      <c r="E112" s="366">
        <v>0</v>
      </c>
    </row>
    <row r="115" spans="1:4" ht="14.25" customHeight="1" x14ac:dyDescent="0.35">
      <c r="A115" s="634" t="s">
        <v>542</v>
      </c>
      <c r="B115" s="623"/>
      <c r="C115" s="623"/>
      <c r="D115" s="624"/>
    </row>
    <row r="116" spans="1:4" ht="14.25" customHeight="1" x14ac:dyDescent="0.35">
      <c r="A116" s="674" t="s">
        <v>543</v>
      </c>
      <c r="B116" s="666"/>
      <c r="C116" s="666"/>
      <c r="D116" s="667"/>
    </row>
    <row r="117" spans="1:4" ht="14.25" customHeight="1" x14ac:dyDescent="0.35">
      <c r="A117" s="654"/>
      <c r="B117" s="639"/>
      <c r="C117" s="639"/>
      <c r="D117" s="639"/>
    </row>
    <row r="118" spans="1:4" ht="14.25" customHeight="1" x14ac:dyDescent="0.35">
      <c r="A118" s="634" t="s">
        <v>544</v>
      </c>
      <c r="B118" s="623"/>
      <c r="C118" s="623"/>
      <c r="D118" s="624"/>
    </row>
    <row r="119" spans="1:4" ht="14.25" customHeight="1" x14ac:dyDescent="0.35">
      <c r="A119" s="674" t="s">
        <v>545</v>
      </c>
      <c r="B119" s="666"/>
      <c r="C119" s="666"/>
      <c r="D119" s="667"/>
    </row>
    <row r="120" spans="1:4" ht="14.25" customHeight="1" x14ac:dyDescent="0.35">
      <c r="A120" s="655"/>
      <c r="B120" s="631"/>
      <c r="C120" s="631"/>
      <c r="D120" s="631"/>
    </row>
    <row r="121" spans="1:4" ht="14.25" customHeight="1" x14ac:dyDescent="0.35">
      <c r="A121" s="714" t="s">
        <v>546</v>
      </c>
      <c r="B121" s="623"/>
      <c r="C121" s="623"/>
      <c r="D121" s="624"/>
    </row>
    <row r="122" spans="1:4" ht="14.25" customHeight="1" x14ac:dyDescent="0.35">
      <c r="A122" s="674" t="s">
        <v>547</v>
      </c>
      <c r="B122" s="666"/>
      <c r="C122" s="666"/>
      <c r="D122" s="667"/>
    </row>
  </sheetData>
  <mergeCells count="38">
    <mergeCell ref="A120:D120"/>
    <mergeCell ref="A121:D121"/>
    <mergeCell ref="A122:D122"/>
    <mergeCell ref="A111:B111"/>
    <mergeCell ref="A112:B112"/>
    <mergeCell ref="A115:D115"/>
    <mergeCell ref="A116:D116"/>
    <mergeCell ref="A117:D117"/>
    <mergeCell ref="A118:D118"/>
    <mergeCell ref="A119:D119"/>
    <mergeCell ref="D97:D100"/>
    <mergeCell ref="E97:E100"/>
    <mergeCell ref="D102:D106"/>
    <mergeCell ref="E102:E106"/>
    <mergeCell ref="D107:D109"/>
    <mergeCell ref="E107:E109"/>
    <mergeCell ref="A64:D64"/>
    <mergeCell ref="A65:D65"/>
    <mergeCell ref="A66:D66"/>
    <mergeCell ref="A70:B70"/>
    <mergeCell ref="E92:E96"/>
    <mergeCell ref="D92:D96"/>
    <mergeCell ref="A59:D59"/>
    <mergeCell ref="A60:D60"/>
    <mergeCell ref="A61:D61"/>
    <mergeCell ref="A62:D62"/>
    <mergeCell ref="A63:D63"/>
    <mergeCell ref="D40:D43"/>
    <mergeCell ref="E40:E43"/>
    <mergeCell ref="D44:D47"/>
    <mergeCell ref="E44:E47"/>
    <mergeCell ref="D48:D54"/>
    <mergeCell ref="E48:E54"/>
    <mergeCell ref="A3:B3"/>
    <mergeCell ref="D25:D33"/>
    <mergeCell ref="E25:E33"/>
    <mergeCell ref="D34:D39"/>
    <mergeCell ref="E34:E39"/>
  </mergeCells>
  <pageMargins left="0.7" right="0.7" top="0.75" bottom="0.75" header="0" footer="0"/>
  <pageSetup orientation="landscape"/>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24"/>
  <sheetViews>
    <sheetView workbookViewId="0">
      <selection activeCell="A2" sqref="A2"/>
    </sheetView>
  </sheetViews>
  <sheetFormatPr defaultColWidth="14.453125" defaultRowHeight="15" customHeight="1" x14ac:dyDescent="0.35"/>
  <cols>
    <col min="1" max="1" width="49.7265625" customWidth="1"/>
    <col min="2" max="2" width="21.7265625" customWidth="1"/>
    <col min="3" max="3" width="20" customWidth="1"/>
    <col min="4" max="4" width="30.54296875" style="793"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329" t="s">
        <v>80</v>
      </c>
      <c r="D4" s="327" t="s">
        <v>81</v>
      </c>
    </row>
    <row r="5" spans="1:4" ht="14.25" customHeight="1" x14ac:dyDescent="0.35">
      <c r="A5" s="330" t="s">
        <v>21</v>
      </c>
      <c r="B5" s="331">
        <f t="shared" ref="B5:C5" si="0">SUM(B6,B12)</f>
        <v>47418</v>
      </c>
      <c r="C5" s="331">
        <f t="shared" si="0"/>
        <v>0</v>
      </c>
      <c r="D5" s="338"/>
    </row>
    <row r="6" spans="1:4" ht="14.25" customHeight="1" x14ac:dyDescent="0.35">
      <c r="A6" s="332" t="s">
        <v>47</v>
      </c>
      <c r="B6" s="333">
        <f>SUM(B7:B11)</f>
        <v>47418</v>
      </c>
      <c r="C6" s="333">
        <f>SUM(C7:C10)</f>
        <v>0</v>
      </c>
      <c r="D6" s="338"/>
    </row>
    <row r="7" spans="1:4" ht="14.25" customHeight="1" x14ac:dyDescent="0.35">
      <c r="A7" s="334" t="s">
        <v>548</v>
      </c>
      <c r="B7" s="335">
        <v>29543</v>
      </c>
      <c r="C7" s="336"/>
      <c r="D7" s="338"/>
    </row>
    <row r="8" spans="1:4" ht="14.25" customHeight="1" x14ac:dyDescent="0.35">
      <c r="A8" s="334" t="s">
        <v>549</v>
      </c>
      <c r="B8" s="335">
        <v>14772</v>
      </c>
      <c r="C8" s="336"/>
      <c r="D8" s="338"/>
    </row>
    <row r="9" spans="1:4" ht="14.25" customHeight="1" x14ac:dyDescent="0.35">
      <c r="A9" s="334" t="s">
        <v>550</v>
      </c>
      <c r="B9" s="335"/>
      <c r="C9" s="336"/>
      <c r="D9" s="338"/>
    </row>
    <row r="10" spans="1:4" ht="14.25" customHeight="1" x14ac:dyDescent="0.35">
      <c r="A10" s="334" t="s">
        <v>551</v>
      </c>
      <c r="B10" s="335">
        <v>3103</v>
      </c>
      <c r="C10" s="336"/>
      <c r="D10" s="338"/>
    </row>
    <row r="11" spans="1:4" ht="14.25" customHeight="1" x14ac:dyDescent="0.35">
      <c r="A11" s="334" t="s">
        <v>86</v>
      </c>
      <c r="B11" s="335"/>
      <c r="C11" s="336"/>
      <c r="D11" s="338"/>
    </row>
    <row r="12" spans="1:4" ht="14.25" customHeight="1" x14ac:dyDescent="0.35">
      <c r="A12" s="332" t="s">
        <v>40</v>
      </c>
      <c r="B12" s="331">
        <v>0</v>
      </c>
      <c r="C12" s="331">
        <f>SUM(C13:C17)</f>
        <v>0</v>
      </c>
      <c r="D12" s="338"/>
    </row>
    <row r="13" spans="1:4" ht="14.25" customHeight="1" x14ac:dyDescent="0.35">
      <c r="A13" s="334" t="s">
        <v>87</v>
      </c>
      <c r="B13" s="331"/>
      <c r="C13" s="336"/>
      <c r="D13" s="338"/>
    </row>
    <row r="14" spans="1:4" ht="14.25" customHeight="1" x14ac:dyDescent="0.35">
      <c r="A14" s="334" t="s">
        <v>88</v>
      </c>
      <c r="B14" s="331"/>
      <c r="C14" s="336"/>
      <c r="D14" s="338"/>
    </row>
    <row r="15" spans="1:4" ht="14.25" customHeight="1" x14ac:dyDescent="0.35">
      <c r="A15" s="334" t="s">
        <v>89</v>
      </c>
      <c r="B15" s="331"/>
      <c r="C15" s="336"/>
      <c r="D15" s="338"/>
    </row>
    <row r="16" spans="1:4" ht="14.25" customHeight="1" x14ac:dyDescent="0.35">
      <c r="A16" s="337" t="s">
        <v>86</v>
      </c>
      <c r="B16" s="331"/>
      <c r="C16" s="336"/>
      <c r="D16" s="338"/>
    </row>
    <row r="17" spans="1:5" ht="14.25" customHeight="1" x14ac:dyDescent="0.35">
      <c r="A17" s="338" t="s">
        <v>86</v>
      </c>
      <c r="B17" s="331"/>
      <c r="C17" s="336"/>
      <c r="D17" s="338"/>
    </row>
    <row r="18" spans="1:5" ht="14.25" customHeight="1" x14ac:dyDescent="0.35">
      <c r="A18" s="330" t="s">
        <v>24</v>
      </c>
      <c r="B18" s="331">
        <f t="shared" ref="B18:C18" si="1">B5*0.4</f>
        <v>18967.2</v>
      </c>
      <c r="C18" s="331">
        <f t="shared" si="1"/>
        <v>0</v>
      </c>
      <c r="D18" s="338"/>
    </row>
    <row r="19" spans="1:5" ht="14.25" customHeight="1" x14ac:dyDescent="0.35">
      <c r="A19" s="339" t="s">
        <v>55</v>
      </c>
      <c r="B19" s="331">
        <f>C55</f>
        <v>11000</v>
      </c>
      <c r="C19" s="340"/>
      <c r="D19" s="794"/>
    </row>
    <row r="20" spans="1:5" ht="14.25" customHeight="1" x14ac:dyDescent="0.35">
      <c r="A20" s="339" t="s">
        <v>56</v>
      </c>
      <c r="B20" s="134">
        <f>B18-B19</f>
        <v>7967.2000000000007</v>
      </c>
      <c r="C20" s="342"/>
      <c r="D20" s="794"/>
    </row>
    <row r="21" spans="1:5" ht="14.25" customHeight="1" x14ac:dyDescent="0.35">
      <c r="A21" s="330" t="s">
        <v>20</v>
      </c>
      <c r="B21" s="159">
        <f t="shared" ref="B21:C21" si="2">B5+B18</f>
        <v>66385.2</v>
      </c>
      <c r="C21" s="159">
        <f t="shared" si="2"/>
        <v>0</v>
      </c>
      <c r="D21" s="794"/>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347" t="s">
        <v>94</v>
      </c>
      <c r="E24" s="348" t="s">
        <v>95</v>
      </c>
    </row>
    <row r="25" spans="1:5" ht="14.25" customHeight="1" x14ac:dyDescent="0.35">
      <c r="A25" s="236" t="s">
        <v>62</v>
      </c>
      <c r="B25" s="137"/>
      <c r="C25" s="331">
        <f>SUM(C26:C33)</f>
        <v>1500</v>
      </c>
      <c r="D25" s="669" t="s">
        <v>552</v>
      </c>
      <c r="E25" s="643"/>
    </row>
    <row r="26" spans="1:5" ht="14.25" customHeight="1" x14ac:dyDescent="0.35">
      <c r="A26" s="349" t="s">
        <v>553</v>
      </c>
      <c r="B26" s="137" t="s">
        <v>554</v>
      </c>
      <c r="C26" s="350">
        <v>1500</v>
      </c>
      <c r="D26" s="795"/>
      <c r="E26" s="644"/>
    </row>
    <row r="27" spans="1:5" ht="14.25" customHeight="1" x14ac:dyDescent="0.35">
      <c r="A27" s="349"/>
      <c r="B27" s="358"/>
      <c r="C27" s="351"/>
      <c r="D27" s="795"/>
      <c r="E27" s="644"/>
    </row>
    <row r="28" spans="1:5" ht="14.25" customHeight="1" x14ac:dyDescent="0.35">
      <c r="A28" s="349"/>
      <c r="B28" s="358"/>
      <c r="C28" s="352"/>
      <c r="D28" s="795"/>
      <c r="E28" s="644"/>
    </row>
    <row r="29" spans="1:5" ht="14.25" customHeight="1" x14ac:dyDescent="0.35">
      <c r="A29" s="349"/>
      <c r="B29" s="137"/>
      <c r="C29" s="352"/>
      <c r="D29" s="795"/>
      <c r="E29" s="644"/>
    </row>
    <row r="30" spans="1:5" ht="14.25" customHeight="1" x14ac:dyDescent="0.35">
      <c r="A30" s="349"/>
      <c r="B30" s="137"/>
      <c r="C30" s="352"/>
      <c r="D30" s="795"/>
      <c r="E30" s="644"/>
    </row>
    <row r="31" spans="1:5" ht="14.25" customHeight="1" x14ac:dyDescent="0.35">
      <c r="A31" s="349"/>
      <c r="B31" s="137"/>
      <c r="C31" s="352"/>
      <c r="D31" s="795"/>
      <c r="E31" s="644"/>
    </row>
    <row r="32" spans="1:5" ht="14.25" customHeight="1" x14ac:dyDescent="0.35">
      <c r="A32" s="353"/>
      <c r="B32" s="137"/>
      <c r="C32" s="351"/>
      <c r="D32" s="795"/>
      <c r="E32" s="644"/>
    </row>
    <row r="33" spans="1:5" ht="14.25" customHeight="1" x14ac:dyDescent="0.35">
      <c r="A33" s="353"/>
      <c r="B33" s="137"/>
      <c r="C33" s="351"/>
      <c r="D33" s="796"/>
      <c r="E33" s="645"/>
    </row>
    <row r="34" spans="1:5" ht="14.25" customHeight="1" x14ac:dyDescent="0.35">
      <c r="A34" s="236" t="s">
        <v>63</v>
      </c>
      <c r="B34" s="137"/>
      <c r="C34" s="331">
        <f>SUM(C35:C39)</f>
        <v>5000</v>
      </c>
      <c r="D34" s="669" t="s">
        <v>555</v>
      </c>
      <c r="E34" s="643"/>
    </row>
    <row r="35" spans="1:5" ht="14.25" customHeight="1" x14ac:dyDescent="0.35">
      <c r="A35" s="383" t="s">
        <v>556</v>
      </c>
      <c r="B35" s="137" t="s">
        <v>557</v>
      </c>
      <c r="C35" s="351">
        <v>1500</v>
      </c>
      <c r="D35" s="795"/>
      <c r="E35" s="644"/>
    </row>
    <row r="36" spans="1:5" ht="14.25" customHeight="1" x14ac:dyDescent="0.35">
      <c r="A36" s="349" t="s">
        <v>558</v>
      </c>
      <c r="B36" s="137" t="s">
        <v>559</v>
      </c>
      <c r="C36" s="350">
        <v>1000</v>
      </c>
      <c r="D36" s="795"/>
      <c r="E36" s="644"/>
    </row>
    <row r="37" spans="1:5" ht="14.25" customHeight="1" x14ac:dyDescent="0.35">
      <c r="A37" s="349" t="s">
        <v>560</v>
      </c>
      <c r="B37" s="137" t="s">
        <v>561</v>
      </c>
      <c r="C37" s="351">
        <v>2500</v>
      </c>
      <c r="D37" s="795"/>
      <c r="E37" s="644"/>
    </row>
    <row r="38" spans="1:5" ht="14.25" customHeight="1" x14ac:dyDescent="0.35">
      <c r="A38" s="353"/>
      <c r="B38" s="137"/>
      <c r="C38" s="351">
        <v>0</v>
      </c>
      <c r="D38" s="795"/>
      <c r="E38" s="644"/>
    </row>
    <row r="39" spans="1:5" ht="14.25" customHeight="1" x14ac:dyDescent="0.35">
      <c r="A39" s="353"/>
      <c r="B39" s="137"/>
      <c r="C39" s="351"/>
      <c r="D39" s="796"/>
      <c r="E39" s="645"/>
    </row>
    <row r="40" spans="1:5" ht="14.25" customHeight="1" x14ac:dyDescent="0.35">
      <c r="A40" s="354" t="s">
        <v>64</v>
      </c>
      <c r="B40" s="137"/>
      <c r="C40" s="333">
        <f>SUM(C41:C43)</f>
        <v>2500</v>
      </c>
      <c r="D40" s="669" t="s">
        <v>562</v>
      </c>
      <c r="E40" s="643"/>
    </row>
    <row r="41" spans="1:5" ht="14.25" customHeight="1" x14ac:dyDescent="0.35">
      <c r="A41" s="349" t="s">
        <v>368</v>
      </c>
      <c r="B41" s="137" t="s">
        <v>563</v>
      </c>
      <c r="C41" s="351">
        <v>750</v>
      </c>
      <c r="D41" s="795"/>
      <c r="E41" s="644"/>
    </row>
    <row r="42" spans="1:5" ht="14.25" customHeight="1" x14ac:dyDescent="0.35">
      <c r="A42" s="349" t="s">
        <v>370</v>
      </c>
      <c r="B42" s="137" t="s">
        <v>563</v>
      </c>
      <c r="C42" s="351">
        <v>500</v>
      </c>
      <c r="D42" s="795"/>
      <c r="E42" s="644"/>
    </row>
    <row r="43" spans="1:5" ht="14.25" customHeight="1" x14ac:dyDescent="0.35">
      <c r="A43" s="349" t="s">
        <v>371</v>
      </c>
      <c r="B43" s="137" t="s">
        <v>563</v>
      </c>
      <c r="C43" s="355">
        <v>1250</v>
      </c>
      <c r="D43" s="796"/>
      <c r="E43" s="645"/>
    </row>
    <row r="44" spans="1:5" ht="14.25" customHeight="1" x14ac:dyDescent="0.35">
      <c r="A44" s="354" t="s">
        <v>65</v>
      </c>
      <c r="B44" s="137"/>
      <c r="C44" s="331">
        <f>SUM(C45:C47)</f>
        <v>2000</v>
      </c>
      <c r="D44" s="669" t="s">
        <v>564</v>
      </c>
      <c r="E44" s="646"/>
    </row>
    <row r="45" spans="1:5" ht="14.25" customHeight="1" x14ac:dyDescent="0.35">
      <c r="A45" s="418" t="s">
        <v>565</v>
      </c>
      <c r="B45" s="137"/>
      <c r="C45" s="356">
        <v>250</v>
      </c>
      <c r="D45" s="795"/>
      <c r="E45" s="644"/>
    </row>
    <row r="46" spans="1:5" ht="14.25" customHeight="1" x14ac:dyDescent="0.35">
      <c r="A46" s="418" t="s">
        <v>566</v>
      </c>
      <c r="B46" s="137"/>
      <c r="C46" s="356">
        <v>500</v>
      </c>
      <c r="D46" s="795"/>
      <c r="E46" s="644"/>
    </row>
    <row r="47" spans="1:5" ht="14.25" customHeight="1" x14ac:dyDescent="0.35">
      <c r="A47" s="353" t="s">
        <v>567</v>
      </c>
      <c r="B47" s="137"/>
      <c r="C47" s="356">
        <v>1250</v>
      </c>
      <c r="D47" s="796"/>
      <c r="E47" s="645"/>
    </row>
    <row r="48" spans="1:5" ht="14.25" customHeight="1" x14ac:dyDescent="0.35">
      <c r="A48" s="236" t="s">
        <v>66</v>
      </c>
      <c r="B48" s="137"/>
      <c r="C48" s="137">
        <f>SUM(C49:C54)</f>
        <v>0</v>
      </c>
      <c r="D48" s="669"/>
      <c r="E48" s="650"/>
    </row>
    <row r="49" spans="1:5" ht="15" customHeight="1" x14ac:dyDescent="0.35">
      <c r="A49" s="357" t="s">
        <v>118</v>
      </c>
      <c r="B49" s="358"/>
      <c r="C49" s="356"/>
      <c r="D49" s="795"/>
      <c r="E49" s="644"/>
    </row>
    <row r="50" spans="1:5" ht="15" customHeight="1" x14ac:dyDescent="0.35">
      <c r="A50" s="359"/>
      <c r="B50" s="137"/>
      <c r="C50" s="356"/>
      <c r="D50" s="795"/>
      <c r="E50" s="644"/>
    </row>
    <row r="51" spans="1:5" ht="15" customHeight="1" x14ac:dyDescent="0.35">
      <c r="A51" s="359"/>
      <c r="B51" s="137"/>
      <c r="C51" s="351">
        <f>SUM(C52:C54)</f>
        <v>0</v>
      </c>
      <c r="D51" s="795"/>
      <c r="E51" s="644"/>
    </row>
    <row r="52" spans="1:5" ht="15" customHeight="1" x14ac:dyDescent="0.35">
      <c r="A52" s="359"/>
      <c r="B52" s="137"/>
      <c r="C52" s="351">
        <v>0</v>
      </c>
      <c r="D52" s="795"/>
      <c r="E52" s="644"/>
    </row>
    <row r="53" spans="1:5" ht="15" customHeight="1" x14ac:dyDescent="0.35">
      <c r="A53" s="359"/>
      <c r="B53" s="137"/>
      <c r="C53" s="351">
        <v>0</v>
      </c>
      <c r="D53" s="795"/>
      <c r="E53" s="644"/>
    </row>
    <row r="54" spans="1:5" ht="15" customHeight="1" x14ac:dyDescent="0.35">
      <c r="A54" s="359"/>
      <c r="B54" s="137"/>
      <c r="C54" s="351">
        <v>0</v>
      </c>
      <c r="D54" s="796"/>
      <c r="E54" s="645"/>
    </row>
    <row r="55" spans="1:5" ht="14.25" customHeight="1" x14ac:dyDescent="0.35">
      <c r="A55" s="353"/>
      <c r="B55" s="360" t="s">
        <v>119</v>
      </c>
      <c r="C55" s="159">
        <f>C25+C34+C40+C44+C48</f>
        <v>11000</v>
      </c>
      <c r="D55" s="797"/>
      <c r="E55" s="362"/>
    </row>
    <row r="56" spans="1:5" ht="14.25" customHeight="1" x14ac:dyDescent="0.35">
      <c r="A56" s="363"/>
      <c r="B56" s="364" t="s">
        <v>120</v>
      </c>
      <c r="C56" s="365">
        <v>26</v>
      </c>
      <c r="D56" s="798">
        <v>0</v>
      </c>
      <c r="E56" s="366"/>
    </row>
    <row r="57" spans="1:5" ht="14.25" customHeight="1" x14ac:dyDescent="0.35">
      <c r="A57" s="326"/>
      <c r="B57" s="367"/>
      <c r="C57" s="368"/>
    </row>
    <row r="58" spans="1:5" ht="14.25" customHeight="1" x14ac:dyDescent="0.35">
      <c r="A58" s="326"/>
    </row>
    <row r="59" spans="1:5" ht="15" customHeight="1" x14ac:dyDescent="0.35">
      <c r="A59" s="634" t="s">
        <v>568</v>
      </c>
      <c r="B59" s="623"/>
      <c r="C59" s="623"/>
      <c r="D59" s="624"/>
    </row>
    <row r="60" spans="1:5" ht="14.25" customHeight="1" x14ac:dyDescent="0.35">
      <c r="A60" s="677"/>
      <c r="B60" s="666"/>
      <c r="C60" s="666"/>
      <c r="D60" s="667"/>
    </row>
    <row r="61" spans="1:5" ht="14.25" customHeight="1" x14ac:dyDescent="0.35">
      <c r="A61" s="654"/>
      <c r="B61" s="639"/>
      <c r="C61" s="639"/>
      <c r="D61" s="639"/>
    </row>
    <row r="62" spans="1:5" ht="15" customHeight="1" x14ac:dyDescent="0.35">
      <c r="A62" s="634" t="s">
        <v>569</v>
      </c>
      <c r="B62" s="623"/>
      <c r="C62" s="623"/>
      <c r="D62" s="624"/>
    </row>
    <row r="63" spans="1:5" ht="14.25" customHeight="1" x14ac:dyDescent="0.35">
      <c r="A63" s="665"/>
      <c r="B63" s="666"/>
      <c r="C63" s="666"/>
      <c r="D63" s="667"/>
    </row>
    <row r="64" spans="1:5" ht="14.25" customHeight="1" x14ac:dyDescent="0.35">
      <c r="A64" s="655"/>
      <c r="B64" s="631"/>
      <c r="C64" s="631"/>
      <c r="D64" s="631"/>
    </row>
    <row r="65" spans="1:4" ht="15" customHeight="1" x14ac:dyDescent="0.35">
      <c r="A65" s="634" t="s">
        <v>570</v>
      </c>
      <c r="B65" s="623"/>
      <c r="C65" s="623"/>
      <c r="D65" s="624"/>
    </row>
    <row r="66" spans="1:4" ht="14.25" customHeight="1" x14ac:dyDescent="0.35">
      <c r="A66" s="665"/>
      <c r="B66" s="666"/>
      <c r="C66" s="666"/>
      <c r="D66" s="667"/>
    </row>
    <row r="67" spans="1:4" ht="14.25" customHeight="1" x14ac:dyDescent="0.35">
      <c r="A67" s="326"/>
      <c r="B67" s="228"/>
      <c r="C67" s="228"/>
      <c r="D67" s="114"/>
    </row>
    <row r="68" spans="1:4" ht="14.25" customHeight="1" x14ac:dyDescent="0.35">
      <c r="A68" s="282" t="s">
        <v>45</v>
      </c>
      <c r="B68" s="114"/>
      <c r="C68" s="114"/>
      <c r="D68" s="370"/>
    </row>
    <row r="69" spans="1:4" ht="14.25" customHeight="1" x14ac:dyDescent="0.35">
      <c r="A69" s="114"/>
      <c r="B69" s="114"/>
      <c r="C69" s="114"/>
      <c r="D69" s="114"/>
    </row>
    <row r="70" spans="1:4" ht="14.25" customHeight="1" x14ac:dyDescent="0.35">
      <c r="A70" s="656" t="s">
        <v>51</v>
      </c>
      <c r="B70" s="639"/>
      <c r="D70" s="114"/>
    </row>
    <row r="71" spans="1:4" ht="14.25" customHeight="1" x14ac:dyDescent="0.35">
      <c r="A71" s="371" t="s">
        <v>39</v>
      </c>
      <c r="B71" s="372" t="s">
        <v>79</v>
      </c>
      <c r="C71" s="373" t="s">
        <v>80</v>
      </c>
      <c r="D71" s="374" t="s">
        <v>128</v>
      </c>
    </row>
    <row r="72" spans="1:4" ht="14.25" customHeight="1" x14ac:dyDescent="0.35">
      <c r="A72" s="375" t="s">
        <v>21</v>
      </c>
      <c r="B72" s="331">
        <f t="shared" ref="B72:C72" si="3">SUM(B73,B79)</f>
        <v>24654</v>
      </c>
      <c r="C72" s="376">
        <f t="shared" si="3"/>
        <v>0</v>
      </c>
      <c r="D72" s="377"/>
    </row>
    <row r="73" spans="1:4" ht="14.25" customHeight="1" x14ac:dyDescent="0.35">
      <c r="A73" s="378" t="s">
        <v>47</v>
      </c>
      <c r="B73" s="331">
        <f t="shared" ref="B73:C73" si="4">SUM(B74:B77)</f>
        <v>24654</v>
      </c>
      <c r="C73" s="379">
        <f t="shared" si="4"/>
        <v>0</v>
      </c>
      <c r="D73" s="377"/>
    </row>
    <row r="74" spans="1:4" ht="14.25" customHeight="1" x14ac:dyDescent="0.35">
      <c r="A74" s="380" t="s">
        <v>571</v>
      </c>
      <c r="B74" s="335">
        <v>14772</v>
      </c>
      <c r="C74" s="381"/>
      <c r="D74" s="377"/>
    </row>
    <row r="75" spans="1:4" ht="14.25" customHeight="1" x14ac:dyDescent="0.35">
      <c r="A75" s="380" t="s">
        <v>572</v>
      </c>
      <c r="B75" s="335"/>
      <c r="C75" s="381"/>
      <c r="D75" s="377"/>
    </row>
    <row r="76" spans="1:4" ht="14.25" customHeight="1" x14ac:dyDescent="0.35">
      <c r="A76" s="380" t="s">
        <v>573</v>
      </c>
      <c r="B76" s="335"/>
      <c r="C76" s="381"/>
      <c r="D76" s="377"/>
    </row>
    <row r="77" spans="1:4" ht="14.25" customHeight="1" x14ac:dyDescent="0.35">
      <c r="A77" s="380" t="s">
        <v>574</v>
      </c>
      <c r="B77" s="335">
        <v>9882</v>
      </c>
      <c r="C77" s="381"/>
      <c r="D77" s="377"/>
    </row>
    <row r="78" spans="1:4" ht="14.25" customHeight="1" x14ac:dyDescent="0.35">
      <c r="A78" s="380"/>
      <c r="B78" s="335"/>
      <c r="C78" s="382"/>
      <c r="D78" s="377"/>
    </row>
    <row r="79" spans="1:4" ht="14.25" customHeight="1" x14ac:dyDescent="0.35">
      <c r="A79" s="378" t="s">
        <v>40</v>
      </c>
      <c r="B79" s="331">
        <v>0</v>
      </c>
      <c r="C79" s="376">
        <f>SUM(C80:C84)</f>
        <v>0</v>
      </c>
      <c r="D79" s="377"/>
    </row>
    <row r="80" spans="1:4" ht="14.25" customHeight="1" x14ac:dyDescent="0.35">
      <c r="A80" s="380" t="s">
        <v>87</v>
      </c>
      <c r="B80" s="331"/>
      <c r="C80" s="381"/>
      <c r="D80" s="377"/>
    </row>
    <row r="81" spans="1:5" ht="14.25" customHeight="1" x14ac:dyDescent="0.35">
      <c r="A81" s="380" t="s">
        <v>88</v>
      </c>
      <c r="B81" s="331"/>
      <c r="C81" s="381"/>
      <c r="D81" s="377"/>
    </row>
    <row r="82" spans="1:5" ht="14.25" customHeight="1" x14ac:dyDescent="0.35">
      <c r="A82" s="380" t="s">
        <v>89</v>
      </c>
      <c r="B82" s="331"/>
      <c r="C82" s="381"/>
      <c r="D82" s="377"/>
    </row>
    <row r="83" spans="1:5" ht="14.25" customHeight="1" x14ac:dyDescent="0.35">
      <c r="A83" s="380" t="s">
        <v>86</v>
      </c>
      <c r="B83" s="331"/>
      <c r="C83" s="381"/>
      <c r="D83" s="377"/>
    </row>
    <row r="84" spans="1:5" ht="14.25" customHeight="1" x14ac:dyDescent="0.35">
      <c r="A84" s="383" t="s">
        <v>86</v>
      </c>
      <c r="B84" s="331"/>
      <c r="C84" s="381"/>
      <c r="D84" s="377"/>
    </row>
    <row r="85" spans="1:5" ht="14.25" customHeight="1" x14ac:dyDescent="0.35">
      <c r="A85" s="375" t="s">
        <v>24</v>
      </c>
      <c r="B85" s="331">
        <f t="shared" ref="B85:C85" si="5">B72*0.4</f>
        <v>9861.6</v>
      </c>
      <c r="C85" s="376">
        <f t="shared" si="5"/>
        <v>0</v>
      </c>
      <c r="D85" s="377"/>
    </row>
    <row r="86" spans="1:5" ht="14.25" customHeight="1" x14ac:dyDescent="0.35">
      <c r="A86" s="384" t="s">
        <v>55</v>
      </c>
      <c r="B86" s="331">
        <v>0</v>
      </c>
      <c r="C86" s="385">
        <f>D125</f>
        <v>0</v>
      </c>
      <c r="D86" s="237"/>
    </row>
    <row r="87" spans="1:5" ht="14.25" customHeight="1" x14ac:dyDescent="0.35">
      <c r="A87" s="384" t="s">
        <v>56</v>
      </c>
      <c r="B87" s="137">
        <v>0</v>
      </c>
      <c r="C87" s="386">
        <f>C85-C86</f>
        <v>0</v>
      </c>
      <c r="D87" s="237"/>
    </row>
    <row r="88" spans="1:5" ht="14.25" customHeight="1" x14ac:dyDescent="0.35">
      <c r="A88" s="387" t="s">
        <v>20</v>
      </c>
      <c r="B88" s="158">
        <f t="shared" ref="B88:C88" si="6">B72+B85</f>
        <v>34515.599999999999</v>
      </c>
      <c r="C88" s="154">
        <f t="shared" si="6"/>
        <v>0</v>
      </c>
      <c r="D88" s="799"/>
    </row>
    <row r="89" spans="1:5" ht="14.25" customHeight="1" x14ac:dyDescent="0.35">
      <c r="A89" s="326"/>
      <c r="D89" s="388"/>
      <c r="E89" s="389"/>
    </row>
    <row r="90" spans="1:5" ht="14.25" customHeight="1" x14ac:dyDescent="0.35">
      <c r="A90" s="229" t="s">
        <v>133</v>
      </c>
      <c r="D90" s="800"/>
      <c r="E90" s="391"/>
    </row>
    <row r="91" spans="1:5" ht="14.25" customHeight="1" x14ac:dyDescent="0.35">
      <c r="A91" s="392" t="s">
        <v>91</v>
      </c>
      <c r="B91" s="175" t="s">
        <v>92</v>
      </c>
      <c r="C91" s="372" t="s">
        <v>93</v>
      </c>
      <c r="D91" s="393" t="s">
        <v>94</v>
      </c>
      <c r="E91" s="262" t="s">
        <v>95</v>
      </c>
    </row>
    <row r="92" spans="1:5" ht="14.25" customHeight="1" x14ac:dyDescent="0.35">
      <c r="A92" s="236" t="s">
        <v>74</v>
      </c>
      <c r="B92" s="137"/>
      <c r="C92" s="330">
        <f>SUM(C93:C96)</f>
        <v>0</v>
      </c>
      <c r="D92" s="670"/>
      <c r="E92" s="657"/>
    </row>
    <row r="93" spans="1:5" ht="14.25" customHeight="1" x14ac:dyDescent="0.35">
      <c r="A93" s="349" t="s">
        <v>146</v>
      </c>
      <c r="B93" s="137"/>
      <c r="C93" s="417"/>
      <c r="D93" s="801"/>
      <c r="E93" s="644"/>
    </row>
    <row r="94" spans="1:5" ht="14.25" customHeight="1" x14ac:dyDescent="0.35">
      <c r="A94" s="349" t="s">
        <v>136</v>
      </c>
      <c r="B94" s="137"/>
      <c r="C94" s="394"/>
      <c r="D94" s="801"/>
      <c r="E94" s="644"/>
    </row>
    <row r="95" spans="1:5" ht="14.25" customHeight="1" x14ac:dyDescent="0.35">
      <c r="A95" s="349" t="s">
        <v>137</v>
      </c>
      <c r="B95" s="137"/>
      <c r="C95" s="394"/>
      <c r="D95" s="801"/>
      <c r="E95" s="644"/>
    </row>
    <row r="96" spans="1:5" ht="14.25" customHeight="1" x14ac:dyDescent="0.35">
      <c r="A96" s="353"/>
      <c r="B96" s="137"/>
      <c r="C96" s="394"/>
      <c r="D96" s="802"/>
      <c r="E96" s="645"/>
    </row>
    <row r="97" spans="1:5" ht="14.25" customHeight="1" x14ac:dyDescent="0.35">
      <c r="A97" s="236" t="s">
        <v>138</v>
      </c>
      <c r="B97" s="137"/>
      <c r="C97" s="395">
        <f>SUM(C98:C103)</f>
        <v>8500</v>
      </c>
      <c r="D97" s="668" t="s">
        <v>575</v>
      </c>
      <c r="E97" s="657"/>
    </row>
    <row r="98" spans="1:5" ht="14.25" customHeight="1" x14ac:dyDescent="0.35">
      <c r="A98" s="349" t="s">
        <v>576</v>
      </c>
      <c r="B98" s="137" t="s">
        <v>199</v>
      </c>
      <c r="C98" s="584">
        <v>1500</v>
      </c>
      <c r="D98" s="801"/>
      <c r="E98" s="644"/>
    </row>
    <row r="99" spans="1:5" ht="14.25" customHeight="1" x14ac:dyDescent="0.35">
      <c r="A99" s="349" t="s">
        <v>577</v>
      </c>
      <c r="B99" s="137" t="s">
        <v>105</v>
      </c>
      <c r="C99" s="586">
        <v>2000</v>
      </c>
      <c r="D99" s="801"/>
      <c r="E99" s="644"/>
    </row>
    <row r="100" spans="1:5" ht="14.25" customHeight="1" x14ac:dyDescent="0.35">
      <c r="A100" s="349" t="s">
        <v>578</v>
      </c>
      <c r="B100" s="137" t="s">
        <v>301</v>
      </c>
      <c r="C100" s="586">
        <v>1000</v>
      </c>
      <c r="D100" s="802"/>
      <c r="E100" s="645"/>
    </row>
    <row r="101" spans="1:5" ht="14.25" customHeight="1" x14ac:dyDescent="0.35">
      <c r="A101" s="349" t="s">
        <v>579</v>
      </c>
      <c r="B101" s="137" t="s">
        <v>580</v>
      </c>
      <c r="C101" s="598">
        <v>0</v>
      </c>
      <c r="D101" s="847" t="s">
        <v>581</v>
      </c>
      <c r="E101" s="397" t="s">
        <v>28</v>
      </c>
    </row>
    <row r="102" spans="1:5" ht="14.25" customHeight="1" x14ac:dyDescent="0.35">
      <c r="A102" s="349" t="s">
        <v>582</v>
      </c>
      <c r="B102" s="137" t="s">
        <v>103</v>
      </c>
      <c r="C102" s="598">
        <v>2500</v>
      </c>
      <c r="D102" s="847" t="s">
        <v>583</v>
      </c>
      <c r="E102" s="397" t="s">
        <v>28</v>
      </c>
    </row>
    <row r="103" spans="1:5" ht="14.25" customHeight="1" x14ac:dyDescent="0.35">
      <c r="A103" s="349" t="s">
        <v>584</v>
      </c>
      <c r="B103" s="137" t="s">
        <v>199</v>
      </c>
      <c r="C103" s="598">
        <v>1500</v>
      </c>
      <c r="D103" s="847" t="s">
        <v>585</v>
      </c>
      <c r="E103" s="397" t="s">
        <v>28</v>
      </c>
    </row>
    <row r="104" spans="1:5" ht="14.25" customHeight="1" x14ac:dyDescent="0.35">
      <c r="A104" s="236" t="s">
        <v>75</v>
      </c>
      <c r="B104" s="137"/>
      <c r="C104" s="395">
        <f>SUM(C105:C108)</f>
        <v>0</v>
      </c>
      <c r="D104" s="670"/>
      <c r="E104" s="657"/>
    </row>
    <row r="105" spans="1:5" ht="14.25" customHeight="1" x14ac:dyDescent="0.35">
      <c r="A105" s="349" t="s">
        <v>144</v>
      </c>
      <c r="B105" s="137"/>
      <c r="C105" s="398"/>
      <c r="D105" s="801"/>
      <c r="E105" s="644"/>
    </row>
    <row r="106" spans="1:5" ht="14.25" customHeight="1" x14ac:dyDescent="0.35">
      <c r="A106" s="399" t="s">
        <v>145</v>
      </c>
      <c r="B106" s="137"/>
      <c r="C106" s="400"/>
      <c r="D106" s="801"/>
      <c r="E106" s="644"/>
    </row>
    <row r="107" spans="1:5" ht="14.25" customHeight="1" x14ac:dyDescent="0.35">
      <c r="A107" s="353"/>
      <c r="B107" s="137"/>
      <c r="C107" s="401"/>
      <c r="D107" s="801"/>
      <c r="E107" s="644"/>
    </row>
    <row r="108" spans="1:5" ht="14.25" customHeight="1" x14ac:dyDescent="0.35">
      <c r="A108" s="353"/>
      <c r="B108" s="137"/>
      <c r="C108" s="402"/>
      <c r="D108" s="802"/>
      <c r="E108" s="645"/>
    </row>
    <row r="109" spans="1:5" ht="14.25" customHeight="1" x14ac:dyDescent="0.35">
      <c r="A109" s="354" t="s">
        <v>66</v>
      </c>
      <c r="B109" s="137"/>
      <c r="C109" s="403">
        <f>SUM(C110:C111)</f>
        <v>0</v>
      </c>
      <c r="D109" s="670"/>
      <c r="E109" s="657"/>
    </row>
    <row r="110" spans="1:5" ht="14.25" customHeight="1" x14ac:dyDescent="0.35">
      <c r="A110" s="349" t="s">
        <v>146</v>
      </c>
      <c r="B110" s="137"/>
      <c r="C110" s="400"/>
      <c r="D110" s="801"/>
      <c r="E110" s="644"/>
    </row>
    <row r="111" spans="1:5" ht="14.25" customHeight="1" x14ac:dyDescent="0.35">
      <c r="A111" s="349" t="s">
        <v>136</v>
      </c>
      <c r="B111" s="137"/>
      <c r="C111" s="400"/>
      <c r="D111" s="802"/>
      <c r="E111" s="645"/>
    </row>
    <row r="112" spans="1:5" ht="14.25" customHeight="1" x14ac:dyDescent="0.35">
      <c r="A112" s="353"/>
      <c r="B112" s="360" t="s">
        <v>119</v>
      </c>
      <c r="C112" s="404">
        <f>C92+C97+C104+C109</f>
        <v>8500</v>
      </c>
      <c r="D112" s="803"/>
      <c r="E112" s="406"/>
    </row>
    <row r="113" spans="1:5" ht="15" customHeight="1" x14ac:dyDescent="0.35">
      <c r="A113" s="661" t="s">
        <v>147</v>
      </c>
      <c r="B113" s="653"/>
      <c r="C113" s="407">
        <v>73</v>
      </c>
      <c r="D113" s="804">
        <v>0</v>
      </c>
      <c r="E113" s="362">
        <v>0</v>
      </c>
    </row>
    <row r="114" spans="1:5" ht="15.75" customHeight="1" thickBot="1" x14ac:dyDescent="0.4">
      <c r="A114" s="662" t="s">
        <v>34</v>
      </c>
      <c r="B114" s="663"/>
      <c r="C114" s="365">
        <v>73</v>
      </c>
      <c r="D114" s="805">
        <v>0</v>
      </c>
      <c r="E114" s="366">
        <v>0</v>
      </c>
    </row>
    <row r="115" spans="1:5" ht="14.25" customHeight="1" x14ac:dyDescent="0.35">
      <c r="A115" s="326"/>
      <c r="E115" s="410"/>
    </row>
    <row r="116" spans="1:5" ht="14.25" customHeight="1" x14ac:dyDescent="0.35">
      <c r="A116" s="411"/>
      <c r="B116" s="229"/>
      <c r="C116" s="229"/>
      <c r="D116" s="229"/>
      <c r="E116" s="412"/>
    </row>
    <row r="117" spans="1:5" ht="15.75" customHeight="1" x14ac:dyDescent="0.35">
      <c r="A117" s="634" t="s">
        <v>586</v>
      </c>
      <c r="B117" s="623"/>
      <c r="C117" s="623"/>
      <c r="D117" s="624"/>
      <c r="E117" s="413"/>
    </row>
    <row r="118" spans="1:5" ht="14.25" customHeight="1" x14ac:dyDescent="0.35">
      <c r="A118" s="677"/>
      <c r="B118" s="666"/>
      <c r="C118" s="666"/>
      <c r="D118" s="667"/>
      <c r="E118" s="413"/>
    </row>
    <row r="119" spans="1:5" ht="14.25" customHeight="1" x14ac:dyDescent="0.35">
      <c r="A119" s="654"/>
      <c r="B119" s="639"/>
      <c r="C119" s="639"/>
      <c r="D119" s="639"/>
      <c r="E119" s="413"/>
    </row>
    <row r="120" spans="1:5" ht="15.75" customHeight="1" x14ac:dyDescent="0.35">
      <c r="A120" s="634" t="s">
        <v>587</v>
      </c>
      <c r="B120" s="623"/>
      <c r="C120" s="623"/>
      <c r="D120" s="624"/>
      <c r="E120" s="413"/>
    </row>
    <row r="121" spans="1:5" ht="14.25" customHeight="1" x14ac:dyDescent="0.35">
      <c r="A121" s="665"/>
      <c r="B121" s="666"/>
      <c r="C121" s="666"/>
      <c r="D121" s="667"/>
      <c r="E121" s="413"/>
    </row>
    <row r="122" spans="1:5" ht="14.25" customHeight="1" x14ac:dyDescent="0.35">
      <c r="A122" s="655"/>
      <c r="B122" s="631"/>
      <c r="C122" s="631"/>
      <c r="D122" s="631"/>
      <c r="E122" s="413"/>
    </row>
    <row r="123" spans="1:5" ht="15" customHeight="1" x14ac:dyDescent="0.35">
      <c r="A123" s="634" t="s">
        <v>588</v>
      </c>
      <c r="B123" s="623"/>
      <c r="C123" s="623"/>
      <c r="D123" s="624"/>
      <c r="E123" s="410"/>
    </row>
    <row r="124" spans="1:5" ht="14.25" customHeight="1" x14ac:dyDescent="0.35">
      <c r="A124" s="665"/>
      <c r="B124" s="666"/>
      <c r="C124" s="666"/>
      <c r="D124" s="667"/>
    </row>
  </sheetData>
  <mergeCells count="38">
    <mergeCell ref="A122:D122"/>
    <mergeCell ref="A123:D123"/>
    <mergeCell ref="A124:D124"/>
    <mergeCell ref="A113:B113"/>
    <mergeCell ref="A114:B114"/>
    <mergeCell ref="A117:D117"/>
    <mergeCell ref="A118:D118"/>
    <mergeCell ref="A119:D119"/>
    <mergeCell ref="A120:D120"/>
    <mergeCell ref="A121:D121"/>
    <mergeCell ref="D97:D100"/>
    <mergeCell ref="E97:E100"/>
    <mergeCell ref="D104:D108"/>
    <mergeCell ref="E104:E108"/>
    <mergeCell ref="D109:D111"/>
    <mergeCell ref="E109:E111"/>
    <mergeCell ref="A64:D64"/>
    <mergeCell ref="A65:D65"/>
    <mergeCell ref="A66:D66"/>
    <mergeCell ref="A70:B70"/>
    <mergeCell ref="E92:E96"/>
    <mergeCell ref="D92:D96"/>
    <mergeCell ref="A59:D59"/>
    <mergeCell ref="A60:D60"/>
    <mergeCell ref="A61:D61"/>
    <mergeCell ref="A62:D62"/>
    <mergeCell ref="A63:D63"/>
    <mergeCell ref="D40:D43"/>
    <mergeCell ref="E40:E43"/>
    <mergeCell ref="D44:D47"/>
    <mergeCell ref="E44:E47"/>
    <mergeCell ref="D48:D54"/>
    <mergeCell ref="E48:E54"/>
    <mergeCell ref="A3:B3"/>
    <mergeCell ref="D25:D33"/>
    <mergeCell ref="E25:E33"/>
    <mergeCell ref="D34:D39"/>
    <mergeCell ref="E34:E39"/>
  </mergeCells>
  <pageMargins left="0.7" right="0.7" top="0.75" bottom="0.75" header="0" footer="0"/>
  <pageSetup orientation="landscape"/>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21"/>
  <sheetViews>
    <sheetView workbookViewId="0">
      <selection activeCell="A5" sqref="A5"/>
    </sheetView>
  </sheetViews>
  <sheetFormatPr defaultColWidth="14.453125" defaultRowHeight="15" customHeight="1" x14ac:dyDescent="0.35"/>
  <cols>
    <col min="1" max="1" width="49.7265625" customWidth="1"/>
    <col min="2" max="2" width="21.7265625" customWidth="1"/>
    <col min="3" max="3" width="20" customWidth="1"/>
    <col min="4" max="4" width="30.54296875"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329" t="s">
        <v>80</v>
      </c>
      <c r="D4" s="327" t="s">
        <v>81</v>
      </c>
    </row>
    <row r="5" spans="1:4" ht="14.25" customHeight="1" x14ac:dyDescent="0.35">
      <c r="A5" s="330" t="s">
        <v>21</v>
      </c>
      <c r="B5" s="331">
        <f t="shared" ref="B5:C5" si="0">SUM(B6,B12)</f>
        <v>93393</v>
      </c>
      <c r="C5" s="331">
        <f t="shared" si="0"/>
        <v>93392.72</v>
      </c>
      <c r="D5" s="137"/>
    </row>
    <row r="6" spans="1:4" ht="14.25" customHeight="1" x14ac:dyDescent="0.35">
      <c r="A6" s="332" t="s">
        <v>47</v>
      </c>
      <c r="B6" s="333">
        <f>SUM(B7:B11)</f>
        <v>93393</v>
      </c>
      <c r="C6" s="333">
        <f>SUM(C7:C10)</f>
        <v>93392.72</v>
      </c>
      <c r="D6" s="137"/>
    </row>
    <row r="7" spans="1:4" ht="14.25" customHeight="1" x14ac:dyDescent="0.35">
      <c r="A7" s="334" t="s">
        <v>589</v>
      </c>
      <c r="B7" s="335">
        <f>21686+(5862/2)</f>
        <v>24617</v>
      </c>
      <c r="C7" s="336">
        <f>24617+4570</f>
        <v>29187</v>
      </c>
      <c r="D7" s="137"/>
    </row>
    <row r="8" spans="1:4" ht="14.25" customHeight="1" x14ac:dyDescent="0.35">
      <c r="A8" s="334" t="s">
        <v>590</v>
      </c>
      <c r="B8" s="335">
        <f>21666+(5862/2)</f>
        <v>24597</v>
      </c>
      <c r="C8" s="336">
        <f>24597+5570</f>
        <v>30167</v>
      </c>
      <c r="D8" s="137"/>
    </row>
    <row r="9" spans="1:4" ht="14.25" customHeight="1" x14ac:dyDescent="0.35">
      <c r="A9" s="334" t="s">
        <v>591</v>
      </c>
      <c r="B9" s="335">
        <v>21666</v>
      </c>
      <c r="C9" s="336"/>
      <c r="D9" s="137"/>
    </row>
    <row r="10" spans="1:4" ht="14.25" customHeight="1" x14ac:dyDescent="0.35">
      <c r="A10" s="334" t="s">
        <v>592</v>
      </c>
      <c r="B10" s="335">
        <v>22513</v>
      </c>
      <c r="C10" s="336">
        <v>34038.720000000001</v>
      </c>
      <c r="D10" s="137"/>
    </row>
    <row r="11" spans="1:4" ht="14.25" customHeight="1" x14ac:dyDescent="0.35">
      <c r="A11" s="334" t="s">
        <v>86</v>
      </c>
      <c r="B11" s="335"/>
      <c r="C11" s="336"/>
      <c r="D11" s="137"/>
    </row>
    <row r="12" spans="1:4" ht="14.25" customHeight="1" x14ac:dyDescent="0.35">
      <c r="A12" s="332" t="s">
        <v>40</v>
      </c>
      <c r="B12" s="331">
        <v>0</v>
      </c>
      <c r="C12" s="331">
        <f>SUM(C13:C17)</f>
        <v>0</v>
      </c>
      <c r="D12" s="137"/>
    </row>
    <row r="13" spans="1:4" ht="14.25" customHeight="1" x14ac:dyDescent="0.35">
      <c r="A13" s="334" t="s">
        <v>87</v>
      </c>
      <c r="B13" s="331"/>
      <c r="C13" s="336"/>
      <c r="D13" s="137"/>
    </row>
    <row r="14" spans="1:4" ht="14.25" customHeight="1" x14ac:dyDescent="0.35">
      <c r="A14" s="334" t="s">
        <v>88</v>
      </c>
      <c r="B14" s="331"/>
      <c r="C14" s="336"/>
      <c r="D14" s="137"/>
    </row>
    <row r="15" spans="1:4" ht="14.25" customHeight="1" x14ac:dyDescent="0.35">
      <c r="A15" s="334" t="s">
        <v>89</v>
      </c>
      <c r="B15" s="331"/>
      <c r="C15" s="336"/>
      <c r="D15" s="137"/>
    </row>
    <row r="16" spans="1:4" ht="14.25" customHeight="1" x14ac:dyDescent="0.35">
      <c r="A16" s="337" t="s">
        <v>86</v>
      </c>
      <c r="B16" s="331"/>
      <c r="C16" s="336"/>
      <c r="D16" s="137"/>
    </row>
    <row r="17" spans="1:5" ht="14.25" customHeight="1" x14ac:dyDescent="0.35">
      <c r="A17" s="338" t="s">
        <v>86</v>
      </c>
      <c r="B17" s="331"/>
      <c r="C17" s="336"/>
      <c r="D17" s="137"/>
    </row>
    <row r="18" spans="1:5" ht="14.25" customHeight="1" x14ac:dyDescent="0.35">
      <c r="A18" s="330" t="s">
        <v>24</v>
      </c>
      <c r="B18" s="331">
        <f t="shared" ref="B18:C18" si="1">B5*0.4</f>
        <v>37357.200000000004</v>
      </c>
      <c r="C18" s="331">
        <f t="shared" si="1"/>
        <v>37357.088000000003</v>
      </c>
      <c r="D18" s="137"/>
    </row>
    <row r="19" spans="1:5" ht="14.25" customHeight="1" x14ac:dyDescent="0.35">
      <c r="A19" s="339" t="s">
        <v>55</v>
      </c>
      <c r="B19" s="331">
        <v>7000</v>
      </c>
      <c r="C19" s="340"/>
      <c r="D19" s="341"/>
    </row>
    <row r="20" spans="1:5" ht="14.25" customHeight="1" x14ac:dyDescent="0.35">
      <c r="A20" s="339" t="s">
        <v>56</v>
      </c>
      <c r="B20" s="134">
        <f>B18-B19</f>
        <v>30357.200000000004</v>
      </c>
      <c r="C20" s="342"/>
      <c r="D20" s="341"/>
    </row>
    <row r="21" spans="1:5" ht="14.25" customHeight="1" x14ac:dyDescent="0.35">
      <c r="A21" s="330" t="s">
        <v>20</v>
      </c>
      <c r="B21" s="159">
        <f t="shared" ref="B21:C21" si="2">B5+B18</f>
        <v>130750.20000000001</v>
      </c>
      <c r="C21" s="159">
        <f t="shared" si="2"/>
        <v>130749.808</v>
      </c>
      <c r="D21" s="341"/>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347" t="s">
        <v>94</v>
      </c>
      <c r="E24" s="348" t="s">
        <v>95</v>
      </c>
    </row>
    <row r="25" spans="1:5" ht="14.25" customHeight="1" x14ac:dyDescent="0.35">
      <c r="A25" s="236" t="s">
        <v>62</v>
      </c>
      <c r="B25" s="137"/>
      <c r="C25" s="331">
        <f>SUM(C26:C33)</f>
        <v>0</v>
      </c>
      <c r="D25" s="716" t="s">
        <v>593</v>
      </c>
      <c r="E25" s="643"/>
    </row>
    <row r="26" spans="1:5" ht="14.25" customHeight="1" x14ac:dyDescent="0.35">
      <c r="A26" s="349" t="s">
        <v>97</v>
      </c>
      <c r="B26" s="732">
        <v>2026</v>
      </c>
      <c r="C26" s="746"/>
      <c r="D26" s="648"/>
      <c r="E26" s="644"/>
    </row>
    <row r="27" spans="1:5" ht="14.25" customHeight="1" x14ac:dyDescent="0.35">
      <c r="A27" s="349" t="s">
        <v>239</v>
      </c>
      <c r="B27" s="732">
        <v>2026</v>
      </c>
      <c r="C27" s="748"/>
      <c r="D27" s="648"/>
      <c r="E27" s="644"/>
    </row>
    <row r="28" spans="1:5" ht="14.25" customHeight="1" x14ac:dyDescent="0.35">
      <c r="A28" s="349" t="s">
        <v>159</v>
      </c>
      <c r="B28" s="732">
        <v>2026</v>
      </c>
      <c r="C28" s="749"/>
      <c r="D28" s="648"/>
      <c r="E28" s="644"/>
    </row>
    <row r="29" spans="1:5" ht="14.25" customHeight="1" x14ac:dyDescent="0.35">
      <c r="A29" s="349"/>
      <c r="B29" s="732"/>
      <c r="C29" s="749"/>
      <c r="D29" s="648"/>
      <c r="E29" s="644"/>
    </row>
    <row r="30" spans="1:5" ht="14.25" customHeight="1" x14ac:dyDescent="0.35">
      <c r="A30" s="349"/>
      <c r="B30" s="137"/>
      <c r="C30" s="352"/>
      <c r="D30" s="648"/>
      <c r="E30" s="644"/>
    </row>
    <row r="31" spans="1:5" ht="14.25" customHeight="1" x14ac:dyDescent="0.35">
      <c r="A31" s="349"/>
      <c r="B31" s="137"/>
      <c r="C31" s="352"/>
      <c r="D31" s="648"/>
      <c r="E31" s="644"/>
    </row>
    <row r="32" spans="1:5" ht="14.25" customHeight="1" x14ac:dyDescent="0.35">
      <c r="A32" s="353"/>
      <c r="B32" s="137"/>
      <c r="C32" s="351"/>
      <c r="D32" s="648"/>
      <c r="E32" s="644"/>
    </row>
    <row r="33" spans="1:5" ht="14.25" customHeight="1" x14ac:dyDescent="0.35">
      <c r="A33" s="353"/>
      <c r="B33" s="137"/>
      <c r="C33" s="351"/>
      <c r="D33" s="649"/>
      <c r="E33" s="645"/>
    </row>
    <row r="34" spans="1:5" ht="14.25" customHeight="1" x14ac:dyDescent="0.35">
      <c r="A34" s="236" t="s">
        <v>63</v>
      </c>
      <c r="B34" s="137"/>
      <c r="C34" s="331">
        <f>SUM(C35:C39)</f>
        <v>0</v>
      </c>
      <c r="D34" s="716" t="s">
        <v>594</v>
      </c>
      <c r="E34" s="643"/>
    </row>
    <row r="35" spans="1:5" ht="14.25" customHeight="1" x14ac:dyDescent="0.35">
      <c r="A35" s="353"/>
      <c r="B35" s="137"/>
      <c r="C35" s="351">
        <v>0</v>
      </c>
      <c r="D35" s="648"/>
      <c r="E35" s="644"/>
    </row>
    <row r="36" spans="1:5" ht="14.25" customHeight="1" x14ac:dyDescent="0.35">
      <c r="A36" s="349" t="s">
        <v>242</v>
      </c>
      <c r="B36" s="137"/>
      <c r="C36" s="350"/>
      <c r="D36" s="648"/>
      <c r="E36" s="644"/>
    </row>
    <row r="37" spans="1:5" ht="14.25" customHeight="1" x14ac:dyDescent="0.35">
      <c r="A37" s="349" t="s">
        <v>595</v>
      </c>
      <c r="B37" s="137"/>
      <c r="C37" s="351">
        <v>0</v>
      </c>
      <c r="D37" s="648"/>
      <c r="E37" s="644"/>
    </row>
    <row r="38" spans="1:5" ht="14.25" customHeight="1" x14ac:dyDescent="0.35">
      <c r="A38" s="353"/>
      <c r="B38" s="137"/>
      <c r="C38" s="351">
        <v>0</v>
      </c>
      <c r="D38" s="648"/>
      <c r="E38" s="644"/>
    </row>
    <row r="39" spans="1:5" ht="14.25" customHeight="1" x14ac:dyDescent="0.35">
      <c r="A39" s="353"/>
      <c r="B39" s="137"/>
      <c r="C39" s="351"/>
      <c r="D39" s="648"/>
      <c r="E39" s="645"/>
    </row>
    <row r="40" spans="1:5" ht="14.25" customHeight="1" x14ac:dyDescent="0.35">
      <c r="A40" s="354" t="s">
        <v>64</v>
      </c>
      <c r="B40" s="137"/>
      <c r="C40" s="333">
        <f>SUM(C41:C43)</f>
        <v>0</v>
      </c>
      <c r="D40" s="649"/>
      <c r="E40" s="643"/>
    </row>
    <row r="41" spans="1:5" ht="14.25" customHeight="1" x14ac:dyDescent="0.35">
      <c r="A41" s="349" t="s">
        <v>596</v>
      </c>
      <c r="B41" s="137"/>
      <c r="C41" s="351"/>
      <c r="D41" s="599"/>
      <c r="E41" s="644"/>
    </row>
    <row r="42" spans="1:5" ht="14.25" customHeight="1" x14ac:dyDescent="0.35">
      <c r="A42" s="349" t="s">
        <v>208</v>
      </c>
      <c r="B42" s="137"/>
      <c r="C42" s="351"/>
      <c r="D42" s="599"/>
      <c r="E42" s="644"/>
    </row>
    <row r="43" spans="1:5" ht="14.25" customHeight="1" x14ac:dyDescent="0.35">
      <c r="A43" s="353"/>
      <c r="B43" s="137"/>
      <c r="C43" s="355"/>
      <c r="D43" s="600"/>
      <c r="E43" s="645"/>
    </row>
    <row r="44" spans="1:5" ht="14.25" customHeight="1" x14ac:dyDescent="0.35">
      <c r="A44" s="354" t="s">
        <v>65</v>
      </c>
      <c r="B44" s="137"/>
      <c r="C44" s="331">
        <f>SUM(C45:C47)</f>
        <v>0</v>
      </c>
      <c r="D44" s="716" t="s">
        <v>597</v>
      </c>
      <c r="E44" s="646"/>
    </row>
    <row r="45" spans="1:5" ht="14.25" customHeight="1" x14ac:dyDescent="0.35">
      <c r="A45" s="601" t="s">
        <v>598</v>
      </c>
      <c r="B45" s="137"/>
      <c r="C45" s="356"/>
      <c r="D45" s="648"/>
      <c r="E45" s="644"/>
    </row>
    <row r="46" spans="1:5" ht="14.25" customHeight="1" x14ac:dyDescent="0.35">
      <c r="A46" s="418" t="s">
        <v>211</v>
      </c>
      <c r="B46" s="137"/>
      <c r="C46" s="356"/>
      <c r="D46" s="648"/>
      <c r="E46" s="644"/>
    </row>
    <row r="47" spans="1:5" ht="14.25" customHeight="1" x14ac:dyDescent="0.35">
      <c r="A47" s="353"/>
      <c r="B47" s="137"/>
      <c r="C47" s="356"/>
      <c r="D47" s="649"/>
      <c r="E47" s="645"/>
    </row>
    <row r="48" spans="1:5" ht="14.25" customHeight="1" x14ac:dyDescent="0.35">
      <c r="A48" s="236" t="s">
        <v>66</v>
      </c>
      <c r="B48" s="137"/>
      <c r="C48" s="137">
        <f>SUM(C49:C54)</f>
        <v>0</v>
      </c>
      <c r="D48" s="716" t="s">
        <v>599</v>
      </c>
      <c r="E48" s="650"/>
    </row>
    <row r="49" spans="1:5" ht="15" customHeight="1" x14ac:dyDescent="0.35">
      <c r="A49" s="602" t="s">
        <v>600</v>
      </c>
      <c r="B49" s="358"/>
      <c r="C49" s="356"/>
      <c r="D49" s="648"/>
      <c r="E49" s="644"/>
    </row>
    <row r="50" spans="1:5" ht="15" customHeight="1" x14ac:dyDescent="0.35">
      <c r="A50" s="602" t="s">
        <v>601</v>
      </c>
      <c r="B50" s="137"/>
      <c r="C50" s="356"/>
      <c r="D50" s="648"/>
      <c r="E50" s="644"/>
    </row>
    <row r="51" spans="1:5" ht="15" customHeight="1" x14ac:dyDescent="0.35">
      <c r="A51" s="602" t="s">
        <v>602</v>
      </c>
      <c r="B51" s="137"/>
      <c r="C51" s="351">
        <f>SUM(C52:C54)</f>
        <v>0</v>
      </c>
      <c r="D51" s="648"/>
      <c r="E51" s="644"/>
    </row>
    <row r="52" spans="1:5" ht="15" customHeight="1" x14ac:dyDescent="0.35">
      <c r="A52" s="359"/>
      <c r="B52" s="137"/>
      <c r="C52" s="351">
        <v>0</v>
      </c>
      <c r="D52" s="648"/>
      <c r="E52" s="644"/>
    </row>
    <row r="53" spans="1:5" ht="15" customHeight="1" x14ac:dyDescent="0.35">
      <c r="A53" s="359"/>
      <c r="B53" s="137"/>
      <c r="C53" s="351">
        <v>0</v>
      </c>
      <c r="D53" s="648"/>
      <c r="E53" s="644"/>
    </row>
    <row r="54" spans="1:5" ht="15" customHeight="1" x14ac:dyDescent="0.35">
      <c r="A54" s="359"/>
      <c r="B54" s="137"/>
      <c r="C54" s="351">
        <v>0</v>
      </c>
      <c r="D54" s="649"/>
      <c r="E54" s="645"/>
    </row>
    <row r="55" spans="1:5" ht="14.25" customHeight="1" x14ac:dyDescent="0.35">
      <c r="A55" s="353"/>
      <c r="B55" s="360" t="s">
        <v>119</v>
      </c>
      <c r="C55" s="159">
        <f>C25+C34+C40+C44+C48</f>
        <v>0</v>
      </c>
      <c r="D55" s="361"/>
      <c r="E55" s="362"/>
    </row>
    <row r="56" spans="1:5" ht="14.25" customHeight="1" x14ac:dyDescent="0.35">
      <c r="A56" s="363"/>
      <c r="B56" s="364" t="s">
        <v>120</v>
      </c>
      <c r="C56" s="365">
        <v>36</v>
      </c>
      <c r="D56" s="365">
        <v>0</v>
      </c>
      <c r="E56" s="366"/>
    </row>
    <row r="57" spans="1:5" ht="14.25" customHeight="1" x14ac:dyDescent="0.35">
      <c r="A57" s="326"/>
      <c r="B57" s="367"/>
      <c r="C57" s="368"/>
    </row>
    <row r="58" spans="1:5" ht="14.25" customHeight="1" x14ac:dyDescent="0.35">
      <c r="A58" s="326"/>
    </row>
    <row r="59" spans="1:5" ht="15" customHeight="1" x14ac:dyDescent="0.35">
      <c r="A59" s="634" t="s">
        <v>603</v>
      </c>
      <c r="B59" s="623"/>
      <c r="C59" s="623"/>
      <c r="D59" s="624"/>
    </row>
    <row r="60" spans="1:5" ht="14.25" customHeight="1" x14ac:dyDescent="0.35">
      <c r="A60" s="717" t="s">
        <v>604</v>
      </c>
      <c r="B60" s="666"/>
      <c r="C60" s="666"/>
      <c r="D60" s="667"/>
    </row>
    <row r="61" spans="1:5" ht="14.25" customHeight="1" x14ac:dyDescent="0.35">
      <c r="A61" s="654"/>
      <c r="B61" s="639"/>
      <c r="C61" s="639"/>
      <c r="D61" s="639"/>
    </row>
    <row r="62" spans="1:5" ht="15" customHeight="1" x14ac:dyDescent="0.35">
      <c r="A62" s="634" t="s">
        <v>605</v>
      </c>
      <c r="B62" s="623"/>
      <c r="C62" s="623"/>
      <c r="D62" s="624"/>
    </row>
    <row r="63" spans="1:5" ht="14.25" customHeight="1" x14ac:dyDescent="0.35">
      <c r="A63" s="717" t="s">
        <v>606</v>
      </c>
      <c r="B63" s="666"/>
      <c r="C63" s="666"/>
      <c r="D63" s="667"/>
    </row>
    <row r="64" spans="1:5" ht="14.25" customHeight="1" x14ac:dyDescent="0.35">
      <c r="A64" s="655"/>
      <c r="B64" s="631"/>
      <c r="C64" s="631"/>
      <c r="D64" s="631"/>
    </row>
    <row r="65" spans="1:4" ht="15" customHeight="1" x14ac:dyDescent="0.35">
      <c r="A65" s="634" t="s">
        <v>607</v>
      </c>
      <c r="B65" s="623"/>
      <c r="C65" s="623"/>
      <c r="D65" s="624"/>
    </row>
    <row r="66" spans="1:4" ht="14.25" customHeight="1" x14ac:dyDescent="0.35">
      <c r="A66" s="717" t="s">
        <v>608</v>
      </c>
      <c r="B66" s="666"/>
      <c r="C66" s="666"/>
      <c r="D66" s="667"/>
    </row>
    <row r="67" spans="1:4" ht="14.25" customHeight="1" x14ac:dyDescent="0.35">
      <c r="A67" s="326"/>
      <c r="B67" s="228"/>
      <c r="C67" s="228"/>
      <c r="D67" s="114"/>
    </row>
    <row r="68" spans="1:4" ht="14.25" customHeight="1" x14ac:dyDescent="0.35">
      <c r="A68" s="282" t="s">
        <v>45</v>
      </c>
      <c r="B68" s="114"/>
      <c r="C68" s="114"/>
      <c r="D68" s="370"/>
    </row>
    <row r="69" spans="1:4" ht="14.25" customHeight="1" x14ac:dyDescent="0.35">
      <c r="A69" s="114"/>
      <c r="B69" s="114"/>
      <c r="C69" s="114"/>
      <c r="D69" s="114"/>
    </row>
    <row r="70" spans="1:4" ht="14.25" customHeight="1" x14ac:dyDescent="0.35">
      <c r="A70" s="656" t="s">
        <v>51</v>
      </c>
      <c r="B70" s="639"/>
      <c r="D70" s="114"/>
    </row>
    <row r="71" spans="1:4" ht="14.25" customHeight="1" x14ac:dyDescent="0.35">
      <c r="A71" s="371" t="s">
        <v>39</v>
      </c>
      <c r="B71" s="372" t="s">
        <v>79</v>
      </c>
      <c r="C71" s="373" t="s">
        <v>80</v>
      </c>
      <c r="D71" s="374" t="s">
        <v>128</v>
      </c>
    </row>
    <row r="72" spans="1:4" ht="14.25" customHeight="1" x14ac:dyDescent="0.35">
      <c r="A72" s="375" t="s">
        <v>21</v>
      </c>
      <c r="B72" s="331">
        <f t="shared" ref="B72:C72" si="3">SUM(B73,B79)</f>
        <v>37831.9</v>
      </c>
      <c r="C72" s="376">
        <f t="shared" si="3"/>
        <v>37832</v>
      </c>
      <c r="D72" s="377"/>
    </row>
    <row r="73" spans="1:4" ht="14.25" customHeight="1" x14ac:dyDescent="0.35">
      <c r="A73" s="378" t="s">
        <v>47</v>
      </c>
      <c r="B73" s="331">
        <f>B74+B75+B76</f>
        <v>37831.9</v>
      </c>
      <c r="C73" s="379">
        <f>SUM(C74:C77)</f>
        <v>37832</v>
      </c>
      <c r="D73" s="377"/>
    </row>
    <row r="74" spans="1:4" ht="14.25" customHeight="1" x14ac:dyDescent="0.35">
      <c r="A74" s="380" t="s">
        <v>609</v>
      </c>
      <c r="B74" s="335">
        <v>0</v>
      </c>
      <c r="C74" s="381"/>
      <c r="D74" s="377"/>
    </row>
    <row r="75" spans="1:4" ht="14.25" customHeight="1" x14ac:dyDescent="0.35">
      <c r="A75" s="380" t="s">
        <v>610</v>
      </c>
      <c r="B75" s="335">
        <v>12610</v>
      </c>
      <c r="C75" s="381">
        <v>12610</v>
      </c>
      <c r="D75" s="377"/>
    </row>
    <row r="76" spans="1:4" ht="14.25" customHeight="1" x14ac:dyDescent="0.35">
      <c r="A76" s="380" t="s">
        <v>611</v>
      </c>
      <c r="B76" s="335">
        <f>12587.9+12634</f>
        <v>25221.9</v>
      </c>
      <c r="C76" s="381">
        <v>25222</v>
      </c>
      <c r="D76" s="377"/>
    </row>
    <row r="77" spans="1:4" ht="14.25" customHeight="1" x14ac:dyDescent="0.35">
      <c r="A77" s="380" t="s">
        <v>612</v>
      </c>
      <c r="B77" s="335"/>
      <c r="C77" s="381"/>
      <c r="D77" s="377"/>
    </row>
    <row r="78" spans="1:4" ht="14.25" customHeight="1" x14ac:dyDescent="0.35">
      <c r="A78" s="380"/>
      <c r="B78" s="335"/>
      <c r="C78" s="382"/>
      <c r="D78" s="377"/>
    </row>
    <row r="79" spans="1:4" ht="14.25" customHeight="1" x14ac:dyDescent="0.35">
      <c r="A79" s="378" t="s">
        <v>40</v>
      </c>
      <c r="B79" s="331">
        <v>0</v>
      </c>
      <c r="C79" s="376">
        <f>SUM(C80:C84)</f>
        <v>0</v>
      </c>
      <c r="D79" s="377"/>
    </row>
    <row r="80" spans="1:4" ht="14.25" customHeight="1" x14ac:dyDescent="0.35">
      <c r="A80" s="380" t="s">
        <v>87</v>
      </c>
      <c r="B80" s="331"/>
      <c r="C80" s="381"/>
      <c r="D80" s="377"/>
    </row>
    <row r="81" spans="1:5" ht="14.25" customHeight="1" x14ac:dyDescent="0.35">
      <c r="A81" s="380" t="s">
        <v>88</v>
      </c>
      <c r="B81" s="331"/>
      <c r="C81" s="381"/>
      <c r="D81" s="377"/>
    </row>
    <row r="82" spans="1:5" ht="14.25" customHeight="1" x14ac:dyDescent="0.35">
      <c r="A82" s="380" t="s">
        <v>89</v>
      </c>
      <c r="B82" s="331"/>
      <c r="C82" s="381"/>
      <c r="D82" s="377"/>
    </row>
    <row r="83" spans="1:5" ht="14.25" customHeight="1" x14ac:dyDescent="0.35">
      <c r="A83" s="380" t="s">
        <v>86</v>
      </c>
      <c r="B83" s="331"/>
      <c r="C83" s="381"/>
      <c r="D83" s="377"/>
    </row>
    <row r="84" spans="1:5" ht="14.25" customHeight="1" x14ac:dyDescent="0.35">
      <c r="A84" s="383" t="s">
        <v>86</v>
      </c>
      <c r="B84" s="331"/>
      <c r="C84" s="381"/>
      <c r="D84" s="377"/>
    </row>
    <row r="85" spans="1:5" ht="14.25" customHeight="1" x14ac:dyDescent="0.35">
      <c r="A85" s="375" t="s">
        <v>24</v>
      </c>
      <c r="B85" s="331">
        <f t="shared" ref="B85:C85" si="4">B72*0.4</f>
        <v>15132.760000000002</v>
      </c>
      <c r="C85" s="376">
        <f t="shared" si="4"/>
        <v>15132.800000000001</v>
      </c>
      <c r="D85" s="377"/>
    </row>
    <row r="86" spans="1:5" ht="14.25" customHeight="1" x14ac:dyDescent="0.35">
      <c r="A86" s="384" t="s">
        <v>55</v>
      </c>
      <c r="B86" s="331">
        <v>0</v>
      </c>
      <c r="C86" s="385">
        <f>D122</f>
        <v>0</v>
      </c>
      <c r="D86" s="124"/>
    </row>
    <row r="87" spans="1:5" ht="14.25" customHeight="1" x14ac:dyDescent="0.35">
      <c r="A87" s="384" t="s">
        <v>56</v>
      </c>
      <c r="B87" s="137">
        <v>0</v>
      </c>
      <c r="C87" s="386">
        <f>C85-C86</f>
        <v>15132.800000000001</v>
      </c>
      <c r="D87" s="124"/>
    </row>
    <row r="88" spans="1:5" ht="14.25" customHeight="1" x14ac:dyDescent="0.35">
      <c r="A88" s="387" t="s">
        <v>20</v>
      </c>
      <c r="B88" s="158">
        <f t="shared" ref="B88:C88" si="5">B72+B85</f>
        <v>52964.66</v>
      </c>
      <c r="C88" s="154">
        <f t="shared" si="5"/>
        <v>52964.800000000003</v>
      </c>
      <c r="D88" s="157"/>
    </row>
    <row r="89" spans="1:5" ht="14.25" customHeight="1" x14ac:dyDescent="0.35">
      <c r="A89" s="326"/>
      <c r="D89" s="388"/>
      <c r="E89" s="389"/>
    </row>
    <row r="90" spans="1:5" ht="14.25" customHeight="1" x14ac:dyDescent="0.35">
      <c r="A90" s="229" t="s">
        <v>474</v>
      </c>
      <c r="D90" s="390"/>
      <c r="E90" s="391"/>
    </row>
    <row r="91" spans="1:5" ht="14.25" customHeight="1" x14ac:dyDescent="0.35">
      <c r="A91" s="392" t="s">
        <v>91</v>
      </c>
      <c r="B91" s="175" t="s">
        <v>92</v>
      </c>
      <c r="C91" s="372" t="s">
        <v>93</v>
      </c>
      <c r="D91" s="393" t="s">
        <v>94</v>
      </c>
      <c r="E91" s="262" t="s">
        <v>95</v>
      </c>
    </row>
    <row r="92" spans="1:5" ht="14.25" customHeight="1" x14ac:dyDescent="0.35">
      <c r="A92" s="236" t="s">
        <v>74</v>
      </c>
      <c r="B92" s="137"/>
      <c r="C92" s="330">
        <f>SUM(C93:C96)</f>
        <v>0</v>
      </c>
      <c r="D92" s="668" t="s">
        <v>613</v>
      </c>
      <c r="E92" s="718" t="s">
        <v>614</v>
      </c>
    </row>
    <row r="93" spans="1:5" ht="14.25" customHeight="1" x14ac:dyDescent="0.35">
      <c r="A93" s="349" t="s">
        <v>615</v>
      </c>
      <c r="B93" s="137">
        <v>2026</v>
      </c>
      <c r="C93" s="417"/>
      <c r="D93" s="659"/>
      <c r="E93" s="644"/>
    </row>
    <row r="94" spans="1:5" ht="14.25" customHeight="1" x14ac:dyDescent="0.35">
      <c r="A94" s="349" t="s">
        <v>616</v>
      </c>
      <c r="B94" s="137">
        <v>2026</v>
      </c>
      <c r="C94" s="394"/>
      <c r="D94" s="659"/>
      <c r="E94" s="644"/>
    </row>
    <row r="95" spans="1:5" ht="14.25" customHeight="1" x14ac:dyDescent="0.35">
      <c r="A95" s="349"/>
      <c r="B95" s="137">
        <v>2026</v>
      </c>
      <c r="C95" s="394"/>
      <c r="D95" s="659"/>
      <c r="E95" s="644"/>
    </row>
    <row r="96" spans="1:5" ht="14.25" customHeight="1" x14ac:dyDescent="0.35">
      <c r="A96" s="353"/>
      <c r="B96" s="137"/>
      <c r="C96" s="394"/>
      <c r="D96" s="660"/>
      <c r="E96" s="645"/>
    </row>
    <row r="97" spans="1:5" ht="14.25" customHeight="1" x14ac:dyDescent="0.35">
      <c r="A97" s="236" t="s">
        <v>138</v>
      </c>
      <c r="B97" s="137"/>
      <c r="C97" s="395">
        <f>SUM(C98:C100)</f>
        <v>7000</v>
      </c>
      <c r="D97" s="715" t="s">
        <v>617</v>
      </c>
      <c r="E97" s="718" t="s">
        <v>618</v>
      </c>
    </row>
    <row r="98" spans="1:5" ht="14.25" customHeight="1" x14ac:dyDescent="0.35">
      <c r="A98" s="349" t="s">
        <v>619</v>
      </c>
      <c r="B98" s="137">
        <v>2026</v>
      </c>
      <c r="C98" s="356">
        <v>5000</v>
      </c>
      <c r="D98" s="659"/>
      <c r="E98" s="644"/>
    </row>
    <row r="99" spans="1:5" ht="14.25" customHeight="1" x14ac:dyDescent="0.35">
      <c r="A99" s="349" t="s">
        <v>620</v>
      </c>
      <c r="B99" s="137">
        <v>2026</v>
      </c>
      <c r="C99" s="417">
        <v>2000</v>
      </c>
      <c r="D99" s="659"/>
      <c r="E99" s="644"/>
    </row>
    <row r="100" spans="1:5" ht="14.25" customHeight="1" x14ac:dyDescent="0.35">
      <c r="A100" s="236"/>
      <c r="B100" s="137"/>
      <c r="C100" s="398"/>
      <c r="D100" s="660"/>
      <c r="E100" s="645"/>
    </row>
    <row r="101" spans="1:5" ht="14.25" customHeight="1" x14ac:dyDescent="0.35">
      <c r="A101" s="236" t="s">
        <v>75</v>
      </c>
      <c r="B101" s="137"/>
      <c r="C101" s="395">
        <f>SUM(C102:C105)</f>
        <v>0</v>
      </c>
      <c r="D101" s="668" t="s">
        <v>621</v>
      </c>
      <c r="E101" s="657"/>
    </row>
    <row r="102" spans="1:5" ht="46.5" customHeight="1" x14ac:dyDescent="0.35">
      <c r="A102" s="349" t="s">
        <v>622</v>
      </c>
      <c r="B102" s="137"/>
      <c r="C102" s="398"/>
      <c r="D102" s="659"/>
      <c r="E102" s="644"/>
    </row>
    <row r="103" spans="1:5" ht="14.25" customHeight="1" x14ac:dyDescent="0.35">
      <c r="A103" s="399" t="s">
        <v>623</v>
      </c>
      <c r="B103" s="137"/>
      <c r="C103" s="400"/>
      <c r="D103" s="659"/>
      <c r="E103" s="644"/>
    </row>
    <row r="104" spans="1:5" ht="14.25" customHeight="1" x14ac:dyDescent="0.35">
      <c r="A104" s="353" t="s">
        <v>624</v>
      </c>
      <c r="B104" s="137"/>
      <c r="C104" s="401"/>
      <c r="D104" s="659"/>
      <c r="E104" s="644"/>
    </row>
    <row r="105" spans="1:5" ht="14.25" customHeight="1" x14ac:dyDescent="0.35">
      <c r="A105" s="353"/>
      <c r="B105" s="137"/>
      <c r="C105" s="402"/>
      <c r="D105" s="660"/>
      <c r="E105" s="645"/>
    </row>
    <row r="106" spans="1:5" ht="14.25" customHeight="1" x14ac:dyDescent="0.35">
      <c r="A106" s="354" t="s">
        <v>66</v>
      </c>
      <c r="B106" s="137"/>
      <c r="C106" s="403">
        <f>SUM(C107:C108)</f>
        <v>0</v>
      </c>
      <c r="D106" s="658"/>
      <c r="E106" s="657"/>
    </row>
    <row r="107" spans="1:5" ht="14.25" customHeight="1" x14ac:dyDescent="0.35">
      <c r="A107" s="349" t="s">
        <v>146</v>
      </c>
      <c r="B107" s="137"/>
      <c r="C107" s="400"/>
      <c r="D107" s="659"/>
      <c r="E107" s="644"/>
    </row>
    <row r="108" spans="1:5" ht="14.25" customHeight="1" x14ac:dyDescent="0.35">
      <c r="A108" s="349" t="s">
        <v>136</v>
      </c>
      <c r="B108" s="137"/>
      <c r="C108" s="400"/>
      <c r="D108" s="660"/>
      <c r="E108" s="645"/>
    </row>
    <row r="109" spans="1:5" ht="14.25" customHeight="1" x14ac:dyDescent="0.35">
      <c r="A109" s="353"/>
      <c r="B109" s="360" t="s">
        <v>119</v>
      </c>
      <c r="C109" s="404">
        <f>C92+C97+C101+C106</f>
        <v>7000</v>
      </c>
      <c r="D109" s="405"/>
      <c r="E109" s="406"/>
    </row>
    <row r="110" spans="1:5" ht="15" customHeight="1" x14ac:dyDescent="0.35">
      <c r="A110" s="661" t="s">
        <v>147</v>
      </c>
      <c r="B110" s="653"/>
      <c r="C110" s="407">
        <v>106</v>
      </c>
      <c r="D110" s="408">
        <v>0</v>
      </c>
      <c r="E110" s="362">
        <v>0</v>
      </c>
    </row>
    <row r="111" spans="1:5" ht="15.75" customHeight="1" x14ac:dyDescent="0.35">
      <c r="A111" s="662" t="s">
        <v>34</v>
      </c>
      <c r="B111" s="663"/>
      <c r="C111" s="365">
        <v>300</v>
      </c>
      <c r="D111" s="409">
        <v>0</v>
      </c>
      <c r="E111" s="366">
        <v>0</v>
      </c>
    </row>
    <row r="114" spans="1:4" ht="15.75" customHeight="1" x14ac:dyDescent="0.35">
      <c r="A114" s="634" t="s">
        <v>625</v>
      </c>
      <c r="B114" s="623"/>
      <c r="C114" s="623"/>
      <c r="D114" s="624"/>
    </row>
    <row r="115" spans="1:4" ht="14.25" customHeight="1" x14ac:dyDescent="0.35">
      <c r="A115" s="717" t="s">
        <v>626</v>
      </c>
      <c r="B115" s="666"/>
      <c r="C115" s="666"/>
      <c r="D115" s="667"/>
    </row>
    <row r="116" spans="1:4" ht="14.25" customHeight="1" x14ac:dyDescent="0.35">
      <c r="A116" s="654"/>
      <c r="B116" s="639"/>
      <c r="C116" s="639"/>
      <c r="D116" s="639"/>
    </row>
    <row r="117" spans="1:4" ht="15.75" customHeight="1" x14ac:dyDescent="0.35">
      <c r="A117" s="634" t="s">
        <v>627</v>
      </c>
      <c r="B117" s="623"/>
      <c r="C117" s="623"/>
      <c r="D117" s="624"/>
    </row>
    <row r="118" spans="1:4" ht="14.25" customHeight="1" x14ac:dyDescent="0.35">
      <c r="A118" s="717" t="s">
        <v>628</v>
      </c>
      <c r="B118" s="666"/>
      <c r="C118" s="666"/>
      <c r="D118" s="667"/>
    </row>
    <row r="119" spans="1:4" ht="14.25" customHeight="1" x14ac:dyDescent="0.35">
      <c r="A119" s="655"/>
      <c r="B119" s="631"/>
      <c r="C119" s="631"/>
      <c r="D119" s="631"/>
    </row>
    <row r="120" spans="1:4" ht="15" customHeight="1" x14ac:dyDescent="0.35">
      <c r="A120" s="634" t="s">
        <v>629</v>
      </c>
      <c r="B120" s="623"/>
      <c r="C120" s="623"/>
      <c r="D120" s="624"/>
    </row>
    <row r="121" spans="1:4" ht="14.25" customHeight="1" x14ac:dyDescent="0.35">
      <c r="A121" s="717" t="s">
        <v>630</v>
      </c>
      <c r="B121" s="666"/>
      <c r="C121" s="666"/>
      <c r="D121" s="667"/>
    </row>
  </sheetData>
  <mergeCells count="37">
    <mergeCell ref="A110:B110"/>
    <mergeCell ref="A120:D120"/>
    <mergeCell ref="A121:D121"/>
    <mergeCell ref="A111:B111"/>
    <mergeCell ref="A114:D114"/>
    <mergeCell ref="A115:D115"/>
    <mergeCell ref="A116:D116"/>
    <mergeCell ref="A117:D117"/>
    <mergeCell ref="A118:D118"/>
    <mergeCell ref="A119:D119"/>
    <mergeCell ref="D97:D100"/>
    <mergeCell ref="E97:E100"/>
    <mergeCell ref="D101:D105"/>
    <mergeCell ref="E101:E105"/>
    <mergeCell ref="D106:D108"/>
    <mergeCell ref="E106:E108"/>
    <mergeCell ref="A65:D65"/>
    <mergeCell ref="A66:D66"/>
    <mergeCell ref="A70:B70"/>
    <mergeCell ref="D92:D96"/>
    <mergeCell ref="E92:E96"/>
    <mergeCell ref="A60:D60"/>
    <mergeCell ref="A61:D61"/>
    <mergeCell ref="A62:D62"/>
    <mergeCell ref="A63:D63"/>
    <mergeCell ref="A64:D64"/>
    <mergeCell ref="E44:E47"/>
    <mergeCell ref="D44:D47"/>
    <mergeCell ref="D48:D54"/>
    <mergeCell ref="E48:E54"/>
    <mergeCell ref="A59:D59"/>
    <mergeCell ref="A3:B3"/>
    <mergeCell ref="D25:D33"/>
    <mergeCell ref="E25:E33"/>
    <mergeCell ref="D34:D40"/>
    <mergeCell ref="E34:E39"/>
    <mergeCell ref="E40:E43"/>
  </mergeCells>
  <pageMargins left="0.7" right="0.7" top="0.75" bottom="0.75" header="0" footer="0"/>
  <pageSetup orientation="landscape"/>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24"/>
  <sheetViews>
    <sheetView workbookViewId="0">
      <selection activeCell="A2" sqref="A2"/>
    </sheetView>
  </sheetViews>
  <sheetFormatPr defaultColWidth="14.453125" defaultRowHeight="15" customHeight="1" x14ac:dyDescent="0.35"/>
  <cols>
    <col min="1" max="1" width="49.7265625" customWidth="1"/>
    <col min="2" max="2" width="21.7265625" customWidth="1"/>
    <col min="3" max="3" width="20" customWidth="1"/>
    <col min="4" max="4" width="30.54296875"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329" t="s">
        <v>80</v>
      </c>
      <c r="D4" s="327" t="s">
        <v>81</v>
      </c>
    </row>
    <row r="5" spans="1:4" ht="14.25" customHeight="1" x14ac:dyDescent="0.35">
      <c r="A5" s="330" t="s">
        <v>21</v>
      </c>
      <c r="B5" s="331">
        <f t="shared" ref="B5:C5" si="0">SUM(B6,B12)</f>
        <v>68236</v>
      </c>
      <c r="C5" s="331">
        <f t="shared" si="0"/>
        <v>0</v>
      </c>
      <c r="D5" s="137"/>
    </row>
    <row r="6" spans="1:4" ht="14.25" customHeight="1" x14ac:dyDescent="0.35">
      <c r="A6" s="332" t="s">
        <v>47</v>
      </c>
      <c r="B6" s="333">
        <f>SUM(B7:B11)</f>
        <v>59889</v>
      </c>
      <c r="C6" s="333">
        <f>SUM(C7:C10)</f>
        <v>0</v>
      </c>
      <c r="D6" s="137"/>
    </row>
    <row r="7" spans="1:4" ht="14.25" customHeight="1" x14ac:dyDescent="0.35">
      <c r="A7" s="334" t="s">
        <v>631</v>
      </c>
      <c r="B7" s="335">
        <v>59889</v>
      </c>
      <c r="C7" s="336"/>
      <c r="D7" s="137"/>
    </row>
    <row r="8" spans="1:4" ht="14.25" customHeight="1" x14ac:dyDescent="0.35">
      <c r="A8" s="334" t="s">
        <v>632</v>
      </c>
      <c r="B8" s="335"/>
      <c r="C8" s="336"/>
      <c r="D8" s="137"/>
    </row>
    <row r="9" spans="1:4" ht="14.25" customHeight="1" x14ac:dyDescent="0.35">
      <c r="A9" s="334" t="s">
        <v>633</v>
      </c>
      <c r="B9" s="335"/>
      <c r="C9" s="336"/>
      <c r="D9" s="137"/>
    </row>
    <row r="10" spans="1:4" ht="14.25" customHeight="1" x14ac:dyDescent="0.35">
      <c r="A10" s="334" t="s">
        <v>634</v>
      </c>
      <c r="B10" s="335"/>
      <c r="C10" s="336"/>
      <c r="D10" s="137"/>
    </row>
    <row r="11" spans="1:4" ht="14.25" customHeight="1" x14ac:dyDescent="0.35">
      <c r="A11" s="334" t="s">
        <v>86</v>
      </c>
      <c r="B11" s="335"/>
      <c r="C11" s="336"/>
      <c r="D11" s="137"/>
    </row>
    <row r="12" spans="1:4" ht="14.25" customHeight="1" x14ac:dyDescent="0.35">
      <c r="A12" s="332" t="s">
        <v>40</v>
      </c>
      <c r="B12" s="331">
        <f>B13</f>
        <v>8347</v>
      </c>
      <c r="C12" s="331">
        <f>SUM(C13:C17)</f>
        <v>0</v>
      </c>
      <c r="D12" s="137"/>
    </row>
    <row r="13" spans="1:4" ht="14.25" customHeight="1" x14ac:dyDescent="0.35">
      <c r="A13" s="334" t="s">
        <v>87</v>
      </c>
      <c r="B13" s="331">
        <v>8347</v>
      </c>
      <c r="C13" s="336"/>
      <c r="D13" s="137"/>
    </row>
    <row r="14" spans="1:4" ht="14.25" customHeight="1" x14ac:dyDescent="0.35">
      <c r="A14" s="334" t="s">
        <v>88</v>
      </c>
      <c r="B14" s="331"/>
      <c r="C14" s="336"/>
      <c r="D14" s="137"/>
    </row>
    <row r="15" spans="1:4" ht="14.25" customHeight="1" x14ac:dyDescent="0.35">
      <c r="A15" s="334" t="s">
        <v>89</v>
      </c>
      <c r="B15" s="331"/>
      <c r="C15" s="336"/>
      <c r="D15" s="137"/>
    </row>
    <row r="16" spans="1:4" ht="14.25" customHeight="1" x14ac:dyDescent="0.35">
      <c r="A16" s="337" t="s">
        <v>86</v>
      </c>
      <c r="B16" s="331"/>
      <c r="C16" s="336"/>
      <c r="D16" s="137"/>
    </row>
    <row r="17" spans="1:5" ht="14.25" customHeight="1" x14ac:dyDescent="0.35">
      <c r="A17" s="338" t="s">
        <v>86</v>
      </c>
      <c r="B17" s="331"/>
      <c r="C17" s="336"/>
      <c r="D17" s="137"/>
    </row>
    <row r="18" spans="1:5" ht="14.25" customHeight="1" x14ac:dyDescent="0.35">
      <c r="A18" s="330" t="s">
        <v>24</v>
      </c>
      <c r="B18" s="331">
        <f t="shared" ref="B18:C18" si="1">B5*0.4</f>
        <v>27294.400000000001</v>
      </c>
      <c r="C18" s="331">
        <f t="shared" si="1"/>
        <v>0</v>
      </c>
      <c r="D18" s="137"/>
    </row>
    <row r="19" spans="1:5" ht="14.25" customHeight="1" x14ac:dyDescent="0.35">
      <c r="A19" s="339" t="s">
        <v>55</v>
      </c>
      <c r="B19" s="331">
        <v>13000</v>
      </c>
      <c r="C19" s="340"/>
      <c r="D19" s="341"/>
    </row>
    <row r="20" spans="1:5" ht="14.25" customHeight="1" x14ac:dyDescent="0.35">
      <c r="A20" s="339" t="s">
        <v>56</v>
      </c>
      <c r="B20" s="134">
        <f>B18-B19</f>
        <v>14294.400000000001</v>
      </c>
      <c r="C20" s="342"/>
      <c r="D20" s="341"/>
    </row>
    <row r="21" spans="1:5" ht="14.25" customHeight="1" x14ac:dyDescent="0.35">
      <c r="A21" s="330" t="s">
        <v>20</v>
      </c>
      <c r="B21" s="159">
        <f t="shared" ref="B21:C21" si="2">B5+B18</f>
        <v>95530.4</v>
      </c>
      <c r="C21" s="159">
        <f t="shared" si="2"/>
        <v>0</v>
      </c>
      <c r="D21" s="341"/>
    </row>
    <row r="22" spans="1:5" ht="14.25" customHeight="1" x14ac:dyDescent="0.35">
      <c r="A22" s="326"/>
    </row>
    <row r="23" spans="1:5" ht="14.25" customHeight="1" x14ac:dyDescent="0.35">
      <c r="A23" s="343" t="s">
        <v>90</v>
      </c>
      <c r="B23" s="228"/>
      <c r="C23" s="228"/>
      <c r="D23" s="603"/>
    </row>
    <row r="24" spans="1:5" ht="14.25" customHeight="1" x14ac:dyDescent="0.35">
      <c r="A24" s="344" t="s">
        <v>91</v>
      </c>
      <c r="B24" s="345" t="s">
        <v>92</v>
      </c>
      <c r="C24" s="346" t="s">
        <v>93</v>
      </c>
      <c r="D24" s="347" t="s">
        <v>94</v>
      </c>
      <c r="E24" s="348" t="s">
        <v>95</v>
      </c>
    </row>
    <row r="25" spans="1:5" ht="14.25" customHeight="1" x14ac:dyDescent="0.35">
      <c r="A25" s="236" t="s">
        <v>62</v>
      </c>
      <c r="B25" s="137"/>
      <c r="C25" s="331">
        <f>SUM(C26:C33)</f>
        <v>0</v>
      </c>
      <c r="D25" s="664" t="s">
        <v>635</v>
      </c>
      <c r="E25" s="643"/>
    </row>
    <row r="26" spans="1:5" ht="14.25" customHeight="1" x14ac:dyDescent="0.35">
      <c r="A26" s="349" t="s">
        <v>636</v>
      </c>
      <c r="B26" s="137" t="s">
        <v>637</v>
      </c>
      <c r="C26" s="350">
        <v>0</v>
      </c>
      <c r="D26" s="648"/>
      <c r="E26" s="644"/>
    </row>
    <row r="27" spans="1:5" ht="14.25" customHeight="1" x14ac:dyDescent="0.35">
      <c r="A27" s="349" t="s">
        <v>638</v>
      </c>
      <c r="B27" s="137" t="s">
        <v>637</v>
      </c>
      <c r="C27" s="351">
        <v>0</v>
      </c>
      <c r="D27" s="648"/>
      <c r="E27" s="644"/>
    </row>
    <row r="28" spans="1:5" ht="14.25" customHeight="1" x14ac:dyDescent="0.35">
      <c r="A28" s="349" t="s">
        <v>159</v>
      </c>
      <c r="B28" s="137" t="s">
        <v>637</v>
      </c>
      <c r="C28" s="352">
        <v>0</v>
      </c>
      <c r="D28" s="648"/>
      <c r="E28" s="644"/>
    </row>
    <row r="29" spans="1:5" ht="14.25" customHeight="1" x14ac:dyDescent="0.35">
      <c r="A29" s="349"/>
      <c r="B29" s="137"/>
      <c r="C29" s="352"/>
      <c r="D29" s="648"/>
      <c r="E29" s="644"/>
    </row>
    <row r="30" spans="1:5" ht="14.25" customHeight="1" x14ac:dyDescent="0.35">
      <c r="A30" s="349"/>
      <c r="B30" s="137"/>
      <c r="C30" s="352"/>
      <c r="D30" s="648"/>
      <c r="E30" s="644"/>
    </row>
    <row r="31" spans="1:5" ht="14.25" customHeight="1" x14ac:dyDescent="0.35">
      <c r="A31" s="349"/>
      <c r="B31" s="137"/>
      <c r="C31" s="352"/>
      <c r="D31" s="648"/>
      <c r="E31" s="644"/>
    </row>
    <row r="32" spans="1:5" ht="14.25" customHeight="1" x14ac:dyDescent="0.35">
      <c r="A32" s="353"/>
      <c r="B32" s="137"/>
      <c r="C32" s="351"/>
      <c r="D32" s="648"/>
      <c r="E32" s="644"/>
    </row>
    <row r="33" spans="1:5" ht="14.25" customHeight="1" x14ac:dyDescent="0.35">
      <c r="A33" s="353"/>
      <c r="B33" s="137"/>
      <c r="C33" s="351"/>
      <c r="D33" s="649"/>
      <c r="E33" s="645"/>
    </row>
    <row r="34" spans="1:5" ht="14.25" customHeight="1" x14ac:dyDescent="0.35">
      <c r="A34" s="236" t="s">
        <v>63</v>
      </c>
      <c r="B34" s="137"/>
      <c r="C34" s="331">
        <f>SUM(C35:C39)</f>
        <v>10400</v>
      </c>
      <c r="E34" s="719"/>
    </row>
    <row r="35" spans="1:5" ht="14.25" customHeight="1" x14ac:dyDescent="0.35">
      <c r="A35" s="604" t="s">
        <v>639</v>
      </c>
      <c r="B35" s="137"/>
      <c r="C35" s="351">
        <v>1500</v>
      </c>
      <c r="D35" s="429" t="s">
        <v>640</v>
      </c>
      <c r="E35" s="644"/>
    </row>
    <row r="36" spans="1:5" ht="14.25" customHeight="1" x14ac:dyDescent="0.35">
      <c r="A36" s="604" t="s">
        <v>641</v>
      </c>
      <c r="B36" s="137"/>
      <c r="C36" s="350">
        <v>1400</v>
      </c>
      <c r="D36" s="605" t="s">
        <v>642</v>
      </c>
      <c r="E36" s="644"/>
    </row>
    <row r="37" spans="1:5" ht="14.25" customHeight="1" x14ac:dyDescent="0.35">
      <c r="A37" s="604" t="s">
        <v>643</v>
      </c>
      <c r="B37" s="137"/>
      <c r="C37" s="351">
        <v>4000</v>
      </c>
      <c r="D37" s="605" t="s">
        <v>644</v>
      </c>
      <c r="E37" s="644"/>
    </row>
    <row r="38" spans="1:5" ht="14.25" customHeight="1" x14ac:dyDescent="0.35">
      <c r="A38" s="353" t="s">
        <v>645</v>
      </c>
      <c r="B38" s="137"/>
      <c r="C38" s="351">
        <v>3500</v>
      </c>
      <c r="D38" s="429" t="s">
        <v>646</v>
      </c>
      <c r="E38" s="644"/>
    </row>
    <row r="39" spans="1:5" ht="14.25" customHeight="1" x14ac:dyDescent="0.35">
      <c r="A39" s="353"/>
      <c r="B39" s="137"/>
      <c r="C39" s="351"/>
      <c r="D39" s="600"/>
      <c r="E39" s="645"/>
    </row>
    <row r="40" spans="1:5" ht="14.25" customHeight="1" x14ac:dyDescent="0.35">
      <c r="A40" s="354" t="s">
        <v>64</v>
      </c>
      <c r="B40" s="137"/>
      <c r="C40" s="333">
        <f>SUM(C41:C45)</f>
        <v>600</v>
      </c>
      <c r="D40" s="664" t="s">
        <v>647</v>
      </c>
      <c r="E40" s="643"/>
    </row>
    <row r="41" spans="1:5" ht="14.25" customHeight="1" x14ac:dyDescent="0.35">
      <c r="A41" s="606" t="s">
        <v>648</v>
      </c>
      <c r="B41" s="607" t="s">
        <v>649</v>
      </c>
      <c r="C41" s="351">
        <v>300</v>
      </c>
      <c r="D41" s="648"/>
      <c r="E41" s="644"/>
    </row>
    <row r="42" spans="1:5" ht="14.25" customHeight="1" x14ac:dyDescent="0.35">
      <c r="A42" s="606" t="s">
        <v>650</v>
      </c>
      <c r="B42" s="607" t="s">
        <v>651</v>
      </c>
      <c r="C42" s="351">
        <v>300</v>
      </c>
      <c r="D42" s="648"/>
      <c r="E42" s="644"/>
    </row>
    <row r="43" spans="1:5" ht="14.25" customHeight="1" x14ac:dyDescent="0.35">
      <c r="A43" s="606" t="s">
        <v>652</v>
      </c>
      <c r="B43" s="607" t="s">
        <v>649</v>
      </c>
      <c r="C43" s="351">
        <v>0</v>
      </c>
      <c r="D43" s="648"/>
      <c r="E43" s="644"/>
    </row>
    <row r="44" spans="1:5" ht="14.25" customHeight="1" x14ac:dyDescent="0.35">
      <c r="A44" s="606" t="s">
        <v>601</v>
      </c>
      <c r="B44" s="607" t="s">
        <v>653</v>
      </c>
      <c r="C44" s="351">
        <v>0</v>
      </c>
      <c r="D44" s="648"/>
      <c r="E44" s="644"/>
    </row>
    <row r="45" spans="1:5" ht="14.25" customHeight="1" x14ac:dyDescent="0.35">
      <c r="A45" s="606" t="s">
        <v>602</v>
      </c>
      <c r="B45" s="607" t="s">
        <v>649</v>
      </c>
      <c r="C45" s="351">
        <v>0</v>
      </c>
      <c r="D45" s="649"/>
      <c r="E45" s="645"/>
    </row>
    <row r="46" spans="1:5" ht="14.25" customHeight="1" x14ac:dyDescent="0.35">
      <c r="A46" s="354" t="s">
        <v>65</v>
      </c>
      <c r="B46" s="137"/>
      <c r="C46" s="331">
        <f>SUM(C47:C49)</f>
        <v>2000</v>
      </c>
      <c r="D46" s="647" t="s">
        <v>654</v>
      </c>
      <c r="E46" s="646"/>
    </row>
    <row r="47" spans="1:5" ht="14.25" customHeight="1" x14ac:dyDescent="0.35">
      <c r="A47" s="606" t="s">
        <v>655</v>
      </c>
      <c r="B47" s="608" t="s">
        <v>656</v>
      </c>
      <c r="C47" s="356">
        <v>400</v>
      </c>
      <c r="D47" s="648"/>
      <c r="E47" s="644"/>
    </row>
    <row r="48" spans="1:5" ht="14.25" customHeight="1" x14ac:dyDescent="0.35">
      <c r="A48" s="609" t="s">
        <v>657</v>
      </c>
      <c r="B48" s="608" t="s">
        <v>656</v>
      </c>
      <c r="C48" s="356">
        <v>400</v>
      </c>
      <c r="D48" s="648"/>
      <c r="E48" s="644"/>
    </row>
    <row r="49" spans="1:5" ht="14.25" customHeight="1" x14ac:dyDescent="0.35">
      <c r="A49" s="610" t="s">
        <v>658</v>
      </c>
      <c r="B49" s="610" t="s">
        <v>656</v>
      </c>
      <c r="C49" s="356">
        <v>1200</v>
      </c>
      <c r="D49" s="649"/>
      <c r="E49" s="645"/>
    </row>
    <row r="50" spans="1:5" ht="14.25" customHeight="1" x14ac:dyDescent="0.35">
      <c r="A50" s="229"/>
      <c r="B50" s="228"/>
      <c r="C50" s="137"/>
      <c r="D50" s="415"/>
      <c r="E50" s="426"/>
    </row>
    <row r="51" spans="1:5" ht="14.25" customHeight="1" x14ac:dyDescent="0.35">
      <c r="A51" s="236" t="s">
        <v>66</v>
      </c>
      <c r="B51" s="137"/>
      <c r="C51" s="137">
        <f>SUM(C52:C59)</f>
        <v>0</v>
      </c>
      <c r="D51" s="669" t="s">
        <v>659</v>
      </c>
      <c r="E51" s="650"/>
    </row>
    <row r="52" spans="1:5" ht="14.25" customHeight="1" x14ac:dyDescent="0.35">
      <c r="A52" s="609" t="s">
        <v>660</v>
      </c>
      <c r="B52" s="608" t="s">
        <v>661</v>
      </c>
      <c r="C52" s="137">
        <v>0</v>
      </c>
      <c r="D52" s="648"/>
      <c r="E52" s="644"/>
    </row>
    <row r="53" spans="1:5" ht="14.25" customHeight="1" x14ac:dyDescent="0.35">
      <c r="A53" s="609" t="s">
        <v>662</v>
      </c>
      <c r="B53" s="608" t="s">
        <v>661</v>
      </c>
      <c r="C53" s="356">
        <v>0</v>
      </c>
      <c r="D53" s="648"/>
      <c r="E53" s="644"/>
    </row>
    <row r="54" spans="1:5" ht="14.25" customHeight="1" x14ac:dyDescent="0.35">
      <c r="A54" s="609" t="s">
        <v>663</v>
      </c>
      <c r="B54" s="608" t="s">
        <v>664</v>
      </c>
      <c r="C54" s="356">
        <v>0</v>
      </c>
      <c r="D54" s="648"/>
      <c r="E54" s="644"/>
    </row>
    <row r="55" spans="1:5" ht="14.25" customHeight="1" x14ac:dyDescent="0.35">
      <c r="A55" s="609" t="s">
        <v>665</v>
      </c>
      <c r="B55" s="608" t="s">
        <v>666</v>
      </c>
      <c r="C55" s="351">
        <f>SUM(C56:C58)</f>
        <v>0</v>
      </c>
      <c r="D55" s="648"/>
      <c r="E55" s="644"/>
    </row>
    <row r="56" spans="1:5" ht="14.25" customHeight="1" x14ac:dyDescent="0.35">
      <c r="A56" s="609" t="s">
        <v>667</v>
      </c>
      <c r="B56" s="608" t="s">
        <v>664</v>
      </c>
      <c r="C56" s="351">
        <v>0</v>
      </c>
      <c r="D56" s="648"/>
      <c r="E56" s="644"/>
    </row>
    <row r="57" spans="1:5" ht="14.25" customHeight="1" x14ac:dyDescent="0.35">
      <c r="A57" s="609" t="s">
        <v>668</v>
      </c>
      <c r="B57" s="608" t="s">
        <v>661</v>
      </c>
      <c r="C57" s="351">
        <v>0</v>
      </c>
      <c r="D57" s="648"/>
      <c r="E57" s="644"/>
    </row>
    <row r="58" spans="1:5" ht="14.25" customHeight="1" x14ac:dyDescent="0.35">
      <c r="A58" s="609" t="s">
        <v>669</v>
      </c>
      <c r="B58" s="137" t="s">
        <v>661</v>
      </c>
      <c r="C58" s="351">
        <v>0</v>
      </c>
      <c r="D58" s="649"/>
      <c r="E58" s="645"/>
    </row>
    <row r="59" spans="1:5" ht="14.25" customHeight="1" x14ac:dyDescent="0.35">
      <c r="A59" s="609" t="s">
        <v>670</v>
      </c>
      <c r="B59" s="611" t="s">
        <v>671</v>
      </c>
      <c r="C59" s="159">
        <v>0</v>
      </c>
      <c r="D59" s="361"/>
      <c r="E59" s="362"/>
    </row>
    <row r="60" spans="1:5" ht="14.25" customHeight="1" x14ac:dyDescent="0.35">
      <c r="A60" s="353"/>
      <c r="B60" s="360" t="s">
        <v>119</v>
      </c>
      <c r="C60" s="159">
        <f>C25+C34+C40+C46+C51</f>
        <v>13000</v>
      </c>
      <c r="D60" s="361"/>
      <c r="E60" s="362"/>
    </row>
    <row r="61" spans="1:5" ht="14.25" customHeight="1" x14ac:dyDescent="0.35">
      <c r="A61" s="363"/>
      <c r="B61" s="364" t="s">
        <v>120</v>
      </c>
      <c r="C61" s="365">
        <v>30</v>
      </c>
      <c r="D61" s="365">
        <v>0</v>
      </c>
      <c r="E61" s="366"/>
    </row>
    <row r="62" spans="1:5" ht="14.25" customHeight="1" x14ac:dyDescent="0.35">
      <c r="A62" s="131"/>
      <c r="B62" s="588"/>
      <c r="C62" s="612"/>
    </row>
    <row r="63" spans="1:5" ht="14.25" customHeight="1" x14ac:dyDescent="0.35">
      <c r="A63" s="326"/>
    </row>
    <row r="64" spans="1:5" ht="14.25" customHeight="1" x14ac:dyDescent="0.35">
      <c r="A64" s="634" t="s">
        <v>672</v>
      </c>
      <c r="B64" s="623"/>
      <c r="C64" s="623"/>
      <c r="D64" s="624"/>
    </row>
    <row r="65" spans="1:4" ht="14.25" customHeight="1" x14ac:dyDescent="0.35">
      <c r="A65" s="720" t="s">
        <v>673</v>
      </c>
      <c r="B65" s="652"/>
      <c r="C65" s="652"/>
      <c r="D65" s="653"/>
    </row>
    <row r="66" spans="1:4" ht="14.25" customHeight="1" x14ac:dyDescent="0.35">
      <c r="A66" s="654"/>
      <c r="B66" s="639"/>
      <c r="C66" s="639"/>
      <c r="D66" s="639"/>
    </row>
    <row r="67" spans="1:4" ht="14.25" customHeight="1" x14ac:dyDescent="0.35">
      <c r="A67" s="634" t="s">
        <v>674</v>
      </c>
      <c r="B67" s="623"/>
      <c r="C67" s="623"/>
      <c r="D67" s="624"/>
    </row>
    <row r="68" spans="1:4" ht="14.25" customHeight="1" x14ac:dyDescent="0.35">
      <c r="A68" s="720" t="s">
        <v>675</v>
      </c>
      <c r="B68" s="652"/>
      <c r="C68" s="652"/>
      <c r="D68" s="653"/>
    </row>
    <row r="69" spans="1:4" ht="14.25" customHeight="1" x14ac:dyDescent="0.35">
      <c r="A69" s="655"/>
      <c r="B69" s="631"/>
      <c r="C69" s="631"/>
      <c r="D69" s="631"/>
    </row>
    <row r="70" spans="1:4" ht="14.25" customHeight="1" x14ac:dyDescent="0.35">
      <c r="A70" s="634" t="s">
        <v>676</v>
      </c>
      <c r="B70" s="623"/>
      <c r="C70" s="623"/>
      <c r="D70" s="624"/>
    </row>
    <row r="71" spans="1:4" ht="14.25" customHeight="1" x14ac:dyDescent="0.35">
      <c r="A71" s="721" t="s">
        <v>677</v>
      </c>
      <c r="B71" s="652"/>
      <c r="C71" s="652"/>
      <c r="D71" s="653"/>
    </row>
    <row r="72" spans="1:4" ht="14.25" customHeight="1" x14ac:dyDescent="0.35">
      <c r="A72" s="326"/>
      <c r="B72" s="228"/>
      <c r="C72" s="228"/>
      <c r="D72" s="114"/>
    </row>
    <row r="73" spans="1:4" ht="14.25" customHeight="1" x14ac:dyDescent="0.35">
      <c r="A73" s="282" t="s">
        <v>45</v>
      </c>
      <c r="B73" s="114"/>
      <c r="C73" s="114"/>
      <c r="D73" s="370"/>
    </row>
    <row r="74" spans="1:4" ht="14.25" customHeight="1" x14ac:dyDescent="0.35">
      <c r="A74" s="114"/>
      <c r="B74" s="114"/>
      <c r="C74" s="114"/>
      <c r="D74" s="114"/>
    </row>
    <row r="75" spans="1:4" ht="14.25" customHeight="1" x14ac:dyDescent="0.35">
      <c r="A75" s="656" t="s">
        <v>51</v>
      </c>
      <c r="B75" s="639"/>
      <c r="D75" s="114"/>
    </row>
    <row r="76" spans="1:4" ht="14.25" customHeight="1" x14ac:dyDescent="0.35">
      <c r="A76" s="371" t="s">
        <v>39</v>
      </c>
      <c r="B76" s="372" t="s">
        <v>79</v>
      </c>
      <c r="C76" s="373" t="s">
        <v>80</v>
      </c>
      <c r="D76" s="374" t="s">
        <v>128</v>
      </c>
    </row>
    <row r="77" spans="1:4" ht="14.25" customHeight="1" x14ac:dyDescent="0.35">
      <c r="A77" s="375" t="s">
        <v>21</v>
      </c>
      <c r="B77" s="331">
        <f t="shared" ref="B77:C77" si="3">SUM(B78,B84)</f>
        <v>35478</v>
      </c>
      <c r="C77" s="376">
        <f t="shared" si="3"/>
        <v>0</v>
      </c>
      <c r="D77" s="377"/>
    </row>
    <row r="78" spans="1:4" ht="14.25" customHeight="1" x14ac:dyDescent="0.35">
      <c r="A78" s="378" t="s">
        <v>47</v>
      </c>
      <c r="B78" s="331">
        <f t="shared" ref="B78:C78" si="4">SUM(B79:B82)</f>
        <v>20478</v>
      </c>
      <c r="C78" s="379">
        <f t="shared" si="4"/>
        <v>0</v>
      </c>
      <c r="D78" s="377"/>
    </row>
    <row r="79" spans="1:4" ht="14.25" customHeight="1" x14ac:dyDescent="0.35">
      <c r="A79" s="380" t="s">
        <v>678</v>
      </c>
      <c r="B79" s="335">
        <v>20478</v>
      </c>
      <c r="C79" s="381"/>
      <c r="D79" s="377"/>
    </row>
    <row r="80" spans="1:4" ht="14.25" customHeight="1" x14ac:dyDescent="0.35">
      <c r="A80" s="380" t="s">
        <v>679</v>
      </c>
      <c r="B80" s="335"/>
      <c r="C80" s="381"/>
      <c r="D80" s="377"/>
    </row>
    <row r="81" spans="1:5" ht="14.25" customHeight="1" x14ac:dyDescent="0.35">
      <c r="A81" s="380" t="s">
        <v>680</v>
      </c>
      <c r="B81" s="335"/>
      <c r="C81" s="381"/>
      <c r="D81" s="377"/>
    </row>
    <row r="82" spans="1:5" ht="14.25" customHeight="1" x14ac:dyDescent="0.35">
      <c r="A82" s="380" t="s">
        <v>681</v>
      </c>
      <c r="B82" s="335"/>
      <c r="C82" s="381"/>
      <c r="D82" s="377"/>
    </row>
    <row r="83" spans="1:5" ht="14.25" customHeight="1" x14ac:dyDescent="0.35">
      <c r="A83" s="380"/>
      <c r="B83" s="335"/>
      <c r="C83" s="382"/>
      <c r="D83" s="377"/>
    </row>
    <row r="84" spans="1:5" ht="14.25" customHeight="1" x14ac:dyDescent="0.35">
      <c r="A84" s="378" t="s">
        <v>40</v>
      </c>
      <c r="B84" s="331">
        <f t="shared" ref="B84:C84" si="5">SUM(B85:B89)</f>
        <v>15000</v>
      </c>
      <c r="C84" s="376">
        <f t="shared" si="5"/>
        <v>0</v>
      </c>
      <c r="D84" s="377"/>
    </row>
    <row r="85" spans="1:5" ht="14.25" customHeight="1" x14ac:dyDescent="0.35">
      <c r="A85" s="380" t="s">
        <v>87</v>
      </c>
      <c r="B85" s="331">
        <v>15000</v>
      </c>
      <c r="C85" s="381"/>
      <c r="D85" s="377"/>
    </row>
    <row r="86" spans="1:5" ht="14.25" customHeight="1" x14ac:dyDescent="0.35">
      <c r="A86" s="380" t="s">
        <v>88</v>
      </c>
      <c r="B86" s="331"/>
      <c r="C86" s="381"/>
      <c r="D86" s="377"/>
    </row>
    <row r="87" spans="1:5" ht="14.25" customHeight="1" x14ac:dyDescent="0.35">
      <c r="A87" s="380" t="s">
        <v>89</v>
      </c>
      <c r="B87" s="331"/>
      <c r="C87" s="381"/>
      <c r="D87" s="377"/>
    </row>
    <row r="88" spans="1:5" ht="14.25" customHeight="1" x14ac:dyDescent="0.35">
      <c r="A88" s="380" t="s">
        <v>86</v>
      </c>
      <c r="B88" s="331"/>
      <c r="C88" s="381"/>
      <c r="D88" s="377"/>
    </row>
    <row r="89" spans="1:5" ht="14.25" customHeight="1" x14ac:dyDescent="0.35">
      <c r="A89" s="383" t="s">
        <v>86</v>
      </c>
      <c r="B89" s="331"/>
      <c r="C89" s="381"/>
      <c r="D89" s="377"/>
    </row>
    <row r="90" spans="1:5" ht="14.25" customHeight="1" x14ac:dyDescent="0.35">
      <c r="A90" s="375" t="s">
        <v>24</v>
      </c>
      <c r="B90" s="331">
        <f t="shared" ref="B90:C90" si="6">B77*0.4</f>
        <v>14191.2</v>
      </c>
      <c r="C90" s="376">
        <f t="shared" si="6"/>
        <v>0</v>
      </c>
      <c r="D90" s="377"/>
    </row>
    <row r="91" spans="1:5" ht="14.25" customHeight="1" x14ac:dyDescent="0.35">
      <c r="A91" s="384" t="s">
        <v>55</v>
      </c>
      <c r="B91" s="331">
        <v>12191</v>
      </c>
      <c r="C91" s="385">
        <f>D125</f>
        <v>0</v>
      </c>
      <c r="D91" s="124"/>
    </row>
    <row r="92" spans="1:5" ht="14.25" customHeight="1" x14ac:dyDescent="0.35">
      <c r="A92" s="384" t="s">
        <v>56</v>
      </c>
      <c r="B92" s="137">
        <v>2000</v>
      </c>
      <c r="C92" s="386">
        <f>C90-C91</f>
        <v>0</v>
      </c>
      <c r="D92" s="124"/>
    </row>
    <row r="93" spans="1:5" ht="14.25" customHeight="1" x14ac:dyDescent="0.35">
      <c r="A93" s="387" t="s">
        <v>20</v>
      </c>
      <c r="B93" s="158">
        <f t="shared" ref="B93:C93" si="7">B77+B90</f>
        <v>49669.2</v>
      </c>
      <c r="C93" s="154">
        <f t="shared" si="7"/>
        <v>0</v>
      </c>
      <c r="D93" s="157"/>
    </row>
    <row r="94" spans="1:5" ht="14.25" customHeight="1" x14ac:dyDescent="0.35">
      <c r="A94" s="326"/>
      <c r="D94" s="388"/>
      <c r="E94" s="389"/>
    </row>
    <row r="95" spans="1:5" ht="14.25" customHeight="1" x14ac:dyDescent="0.35">
      <c r="A95" s="229" t="s">
        <v>474</v>
      </c>
      <c r="D95" s="390"/>
      <c r="E95" s="391"/>
    </row>
    <row r="96" spans="1:5" ht="14.25" customHeight="1" x14ac:dyDescent="0.35">
      <c r="A96" s="392" t="s">
        <v>91</v>
      </c>
      <c r="B96" s="175" t="s">
        <v>92</v>
      </c>
      <c r="C96" s="372" t="s">
        <v>93</v>
      </c>
      <c r="D96" s="393" t="s">
        <v>94</v>
      </c>
      <c r="E96" s="262" t="s">
        <v>95</v>
      </c>
    </row>
    <row r="97" spans="1:5" ht="14.25" customHeight="1" x14ac:dyDescent="0.35">
      <c r="A97" s="236" t="s">
        <v>74</v>
      </c>
      <c r="B97" s="137"/>
      <c r="C97" s="330">
        <f>SUM(C98:C99)</f>
        <v>0</v>
      </c>
      <c r="D97" s="658"/>
      <c r="E97" s="657"/>
    </row>
    <row r="98" spans="1:5" ht="14.25" customHeight="1" x14ac:dyDescent="0.35">
      <c r="A98" s="613" t="s">
        <v>682</v>
      </c>
      <c r="B98" s="137"/>
      <c r="C98" s="417"/>
      <c r="D98" s="659"/>
      <c r="E98" s="644"/>
    </row>
    <row r="99" spans="1:5" ht="14.25" customHeight="1" x14ac:dyDescent="0.35">
      <c r="A99" s="614" t="s">
        <v>683</v>
      </c>
      <c r="B99" s="137"/>
      <c r="C99" s="394"/>
      <c r="D99" s="660"/>
      <c r="E99" s="645"/>
    </row>
    <row r="100" spans="1:5" ht="14.25" customHeight="1" x14ac:dyDescent="0.35">
      <c r="A100" s="236" t="s">
        <v>138</v>
      </c>
      <c r="B100" s="137"/>
      <c r="C100" s="395">
        <f>SUM(C101:C103)</f>
        <v>12191</v>
      </c>
      <c r="E100" s="657"/>
    </row>
    <row r="101" spans="1:5" ht="14.25" customHeight="1" x14ac:dyDescent="0.35">
      <c r="A101" s="430" t="s">
        <v>684</v>
      </c>
      <c r="B101" s="137" t="s">
        <v>685</v>
      </c>
      <c r="C101" s="356">
        <v>1000</v>
      </c>
      <c r="D101" s="615" t="s">
        <v>686</v>
      </c>
      <c r="E101" s="644"/>
    </row>
    <row r="102" spans="1:5" ht="14.25" customHeight="1" x14ac:dyDescent="0.35">
      <c r="A102" s="430" t="s">
        <v>687</v>
      </c>
      <c r="B102" s="137" t="s">
        <v>688</v>
      </c>
      <c r="C102" s="417">
        <v>6000</v>
      </c>
      <c r="D102" s="429" t="s">
        <v>689</v>
      </c>
      <c r="E102" s="644"/>
    </row>
    <row r="103" spans="1:5" ht="14.25" customHeight="1" x14ac:dyDescent="0.35">
      <c r="A103" s="616" t="s">
        <v>690</v>
      </c>
      <c r="B103" s="137" t="s">
        <v>691</v>
      </c>
      <c r="C103" s="398">
        <v>5191</v>
      </c>
      <c r="D103" s="617"/>
      <c r="E103" s="645"/>
    </row>
    <row r="104" spans="1:5" ht="14.25" customHeight="1" x14ac:dyDescent="0.35">
      <c r="A104" s="236" t="s">
        <v>75</v>
      </c>
      <c r="B104" s="137"/>
      <c r="C104" s="395">
        <f>SUM(C105:C108)</f>
        <v>0</v>
      </c>
      <c r="D104" s="668" t="s">
        <v>396</v>
      </c>
      <c r="E104" s="657"/>
    </row>
    <row r="105" spans="1:5" ht="14.25" customHeight="1" x14ac:dyDescent="0.35">
      <c r="A105" s="349"/>
      <c r="B105" s="137"/>
      <c r="C105" s="398"/>
      <c r="D105" s="659"/>
      <c r="E105" s="644"/>
    </row>
    <row r="106" spans="1:5" ht="14.25" customHeight="1" x14ac:dyDescent="0.35">
      <c r="A106" s="399"/>
      <c r="B106" s="137"/>
      <c r="C106" s="400"/>
      <c r="D106" s="659"/>
      <c r="E106" s="644"/>
    </row>
    <row r="107" spans="1:5" ht="14.25" customHeight="1" x14ac:dyDescent="0.35">
      <c r="A107" s="353"/>
      <c r="B107" s="137"/>
      <c r="C107" s="401"/>
      <c r="D107" s="659"/>
      <c r="E107" s="644"/>
    </row>
    <row r="108" spans="1:5" ht="14.25" customHeight="1" x14ac:dyDescent="0.35">
      <c r="A108" s="353"/>
      <c r="B108" s="137"/>
      <c r="C108" s="402"/>
      <c r="D108" s="660"/>
      <c r="E108" s="645"/>
    </row>
    <row r="109" spans="1:5" ht="14.25" customHeight="1" x14ac:dyDescent="0.35">
      <c r="A109" s="354" t="s">
        <v>66</v>
      </c>
      <c r="B109" s="137"/>
      <c r="C109" s="403">
        <f>SUM(C110:C111)</f>
        <v>0</v>
      </c>
      <c r="D109" s="658"/>
      <c r="E109" s="657"/>
    </row>
    <row r="110" spans="1:5" ht="14.25" customHeight="1" x14ac:dyDescent="0.35">
      <c r="A110" s="349" t="s">
        <v>146</v>
      </c>
      <c r="B110" s="137"/>
      <c r="C110" s="400"/>
      <c r="D110" s="659"/>
      <c r="E110" s="644"/>
    </row>
    <row r="111" spans="1:5" ht="14.25" customHeight="1" x14ac:dyDescent="0.35">
      <c r="A111" s="349" t="s">
        <v>136</v>
      </c>
      <c r="B111" s="137"/>
      <c r="C111" s="400"/>
      <c r="D111" s="660"/>
      <c r="E111" s="645"/>
    </row>
    <row r="112" spans="1:5" ht="14.25" customHeight="1" x14ac:dyDescent="0.35">
      <c r="A112" s="353"/>
      <c r="B112" s="360" t="s">
        <v>119</v>
      </c>
      <c r="C112" s="404">
        <f>C97+C100+C104+C109</f>
        <v>12191</v>
      </c>
      <c r="D112" s="405"/>
      <c r="E112" s="406"/>
    </row>
    <row r="113" spans="1:5" ht="14.25" customHeight="1" x14ac:dyDescent="0.35">
      <c r="A113" s="661" t="s">
        <v>147</v>
      </c>
      <c r="B113" s="653"/>
      <c r="C113" s="407">
        <v>100</v>
      </c>
      <c r="D113" s="408">
        <v>0</v>
      </c>
      <c r="E113" s="362">
        <v>0</v>
      </c>
    </row>
    <row r="114" spans="1:5" ht="14.25" customHeight="1" x14ac:dyDescent="0.35">
      <c r="A114" s="662" t="s">
        <v>34</v>
      </c>
      <c r="B114" s="663"/>
      <c r="C114" s="365">
        <v>100</v>
      </c>
      <c r="D114" s="409">
        <v>0</v>
      </c>
      <c r="E114" s="366">
        <v>0</v>
      </c>
    </row>
    <row r="115" spans="1:5" ht="14.25" customHeight="1" x14ac:dyDescent="0.35">
      <c r="A115" s="326"/>
      <c r="E115" s="410"/>
    </row>
    <row r="116" spans="1:5" ht="14.25" customHeight="1" x14ac:dyDescent="0.35">
      <c r="A116" s="411"/>
      <c r="B116" s="229"/>
      <c r="C116" s="229"/>
      <c r="D116" s="229"/>
      <c r="E116" s="412"/>
    </row>
    <row r="117" spans="1:5" ht="14.25" customHeight="1" x14ac:dyDescent="0.35">
      <c r="A117" s="634" t="s">
        <v>692</v>
      </c>
      <c r="B117" s="623"/>
      <c r="C117" s="623"/>
      <c r="D117" s="624"/>
      <c r="E117" s="413"/>
    </row>
    <row r="118" spans="1:5" ht="14.25" customHeight="1" x14ac:dyDescent="0.35">
      <c r="A118" s="720" t="s">
        <v>673</v>
      </c>
      <c r="B118" s="652"/>
      <c r="C118" s="652"/>
      <c r="D118" s="653"/>
      <c r="E118" s="413"/>
    </row>
    <row r="119" spans="1:5" ht="14.25" customHeight="1" x14ac:dyDescent="0.35">
      <c r="A119" s="654"/>
      <c r="B119" s="639"/>
      <c r="C119" s="639"/>
      <c r="D119" s="639"/>
      <c r="E119" s="413"/>
    </row>
    <row r="120" spans="1:5" ht="14.25" customHeight="1" x14ac:dyDescent="0.35">
      <c r="A120" s="634" t="s">
        <v>693</v>
      </c>
      <c r="B120" s="623"/>
      <c r="C120" s="623"/>
      <c r="D120" s="624"/>
      <c r="E120" s="413"/>
    </row>
    <row r="121" spans="1:5" ht="14.25" customHeight="1" x14ac:dyDescent="0.35">
      <c r="A121" s="720" t="s">
        <v>675</v>
      </c>
      <c r="B121" s="652"/>
      <c r="C121" s="652"/>
      <c r="D121" s="653"/>
      <c r="E121" s="413"/>
    </row>
    <row r="122" spans="1:5" ht="14.25" customHeight="1" x14ac:dyDescent="0.35">
      <c r="A122" s="655"/>
      <c r="B122" s="631"/>
      <c r="C122" s="631"/>
      <c r="D122" s="631"/>
      <c r="E122" s="413"/>
    </row>
    <row r="123" spans="1:5" ht="14.25" customHeight="1" x14ac:dyDescent="0.35">
      <c r="A123" s="634" t="s">
        <v>694</v>
      </c>
      <c r="B123" s="623"/>
      <c r="C123" s="623"/>
      <c r="D123" s="624"/>
      <c r="E123" s="410"/>
    </row>
    <row r="124" spans="1:5" ht="14.25" customHeight="1" x14ac:dyDescent="0.35">
      <c r="A124" s="721" t="s">
        <v>677</v>
      </c>
      <c r="B124" s="652"/>
      <c r="C124" s="652"/>
      <c r="D124" s="653"/>
    </row>
  </sheetData>
  <mergeCells count="36">
    <mergeCell ref="A122:D122"/>
    <mergeCell ref="A123:D123"/>
    <mergeCell ref="A124:D124"/>
    <mergeCell ref="A113:B113"/>
    <mergeCell ref="A114:B114"/>
    <mergeCell ref="A117:D117"/>
    <mergeCell ref="A118:D118"/>
    <mergeCell ref="A119:D119"/>
    <mergeCell ref="A120:D120"/>
    <mergeCell ref="A121:D121"/>
    <mergeCell ref="E104:E108"/>
    <mergeCell ref="D109:D111"/>
    <mergeCell ref="E109:E111"/>
    <mergeCell ref="A68:D68"/>
    <mergeCell ref="A69:D69"/>
    <mergeCell ref="A70:D70"/>
    <mergeCell ref="A71:D71"/>
    <mergeCell ref="A75:B75"/>
    <mergeCell ref="E97:E99"/>
    <mergeCell ref="E100:E103"/>
    <mergeCell ref="A65:D65"/>
    <mergeCell ref="A66:D66"/>
    <mergeCell ref="A67:D67"/>
    <mergeCell ref="D97:D99"/>
    <mergeCell ref="D104:D108"/>
    <mergeCell ref="E46:E49"/>
    <mergeCell ref="D46:D49"/>
    <mergeCell ref="D51:D58"/>
    <mergeCell ref="E51:E58"/>
    <mergeCell ref="A64:D64"/>
    <mergeCell ref="A3:B3"/>
    <mergeCell ref="D25:D33"/>
    <mergeCell ref="E25:E33"/>
    <mergeCell ref="E34:E39"/>
    <mergeCell ref="D40:D45"/>
    <mergeCell ref="E40:E45"/>
  </mergeCells>
  <pageMargins left="0.7" right="0.7" top="0.75" bottom="0.75" header="0" footer="0"/>
  <pageSetup orientation="landscape"/>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21"/>
  <sheetViews>
    <sheetView workbookViewId="0">
      <selection activeCell="A2" sqref="A2"/>
    </sheetView>
  </sheetViews>
  <sheetFormatPr defaultColWidth="14.453125" defaultRowHeight="15" customHeight="1" x14ac:dyDescent="0.35"/>
  <cols>
    <col min="1" max="1" width="49.7265625" customWidth="1"/>
    <col min="2" max="2" width="21.7265625" customWidth="1"/>
    <col min="3" max="3" width="20" customWidth="1"/>
    <col min="4" max="4" width="30.54296875" style="733"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329" t="s">
        <v>80</v>
      </c>
      <c r="D4" s="735" t="s">
        <v>81</v>
      </c>
    </row>
    <row r="5" spans="1:4" ht="14.25" customHeight="1" x14ac:dyDescent="0.35">
      <c r="A5" s="330" t="s">
        <v>21</v>
      </c>
      <c r="B5" s="331">
        <f t="shared" ref="B5:C5" si="0">SUM(B6,B12)</f>
        <v>49105</v>
      </c>
      <c r="C5" s="331">
        <f t="shared" si="0"/>
        <v>0</v>
      </c>
      <c r="D5" s="732"/>
    </row>
    <row r="6" spans="1:4" ht="14.25" customHeight="1" x14ac:dyDescent="0.35">
      <c r="A6" s="332" t="s">
        <v>47</v>
      </c>
      <c r="B6" s="333">
        <v>43105</v>
      </c>
      <c r="C6" s="333">
        <f>SUM(C7:C10)</f>
        <v>0</v>
      </c>
      <c r="D6" s="732"/>
    </row>
    <row r="7" spans="1:4" ht="14.25" customHeight="1" x14ac:dyDescent="0.35">
      <c r="A7" s="334" t="s">
        <v>695</v>
      </c>
      <c r="B7" s="335"/>
      <c r="C7" s="336"/>
      <c r="D7" s="732"/>
    </row>
    <row r="8" spans="1:4" ht="14.25" customHeight="1" x14ac:dyDescent="0.35">
      <c r="A8" s="334" t="s">
        <v>696</v>
      </c>
      <c r="B8" s="335"/>
      <c r="C8" s="336"/>
      <c r="D8" s="732"/>
    </row>
    <row r="9" spans="1:4" ht="14.25" customHeight="1" x14ac:dyDescent="0.35">
      <c r="A9" s="334"/>
      <c r="B9" s="335"/>
      <c r="C9" s="336"/>
      <c r="D9" s="732"/>
    </row>
    <row r="10" spans="1:4" ht="14.25" customHeight="1" x14ac:dyDescent="0.35">
      <c r="A10" s="334"/>
      <c r="B10" s="335"/>
      <c r="C10" s="336"/>
      <c r="D10" s="732"/>
    </row>
    <row r="11" spans="1:4" ht="14.25" customHeight="1" x14ac:dyDescent="0.35">
      <c r="A11" s="334"/>
      <c r="B11" s="335"/>
      <c r="C11" s="336"/>
      <c r="D11" s="732"/>
    </row>
    <row r="12" spans="1:4" ht="14.25" customHeight="1" x14ac:dyDescent="0.35">
      <c r="A12" s="332" t="s">
        <v>40</v>
      </c>
      <c r="B12" s="331">
        <v>6000</v>
      </c>
      <c r="C12" s="331">
        <f>SUM(C13:C17)</f>
        <v>0</v>
      </c>
      <c r="D12" s="732"/>
    </row>
    <row r="13" spans="1:4" ht="14.25" customHeight="1" x14ac:dyDescent="0.35">
      <c r="A13" s="334" t="s">
        <v>355</v>
      </c>
      <c r="B13" s="331">
        <v>2000</v>
      </c>
      <c r="C13" s="336"/>
      <c r="D13" s="732"/>
    </row>
    <row r="14" spans="1:4" ht="14.25" customHeight="1" x14ac:dyDescent="0.35">
      <c r="A14" s="334" t="s">
        <v>356</v>
      </c>
      <c r="B14" s="331">
        <v>2000</v>
      </c>
      <c r="C14" s="336"/>
      <c r="D14" s="732"/>
    </row>
    <row r="15" spans="1:4" ht="14.25" customHeight="1" x14ac:dyDescent="0.35">
      <c r="A15" s="334" t="s">
        <v>357</v>
      </c>
      <c r="B15" s="331">
        <v>2000</v>
      </c>
      <c r="C15" s="336"/>
      <c r="D15" s="732"/>
    </row>
    <row r="18" spans="1:5" ht="14.25" customHeight="1" x14ac:dyDescent="0.35">
      <c r="A18" s="330" t="s">
        <v>24</v>
      </c>
      <c r="B18" s="331">
        <f t="shared" ref="B18:C18" si="1">B5*0.4</f>
        <v>19642</v>
      </c>
      <c r="C18" s="331">
        <f t="shared" si="1"/>
        <v>0</v>
      </c>
      <c r="D18" s="732"/>
    </row>
    <row r="19" spans="1:5" ht="14.25" customHeight="1" x14ac:dyDescent="0.35">
      <c r="A19" s="339" t="s">
        <v>55</v>
      </c>
      <c r="B19" s="331">
        <f>C55</f>
        <v>8800</v>
      </c>
      <c r="C19" s="340"/>
      <c r="D19" s="738"/>
    </row>
    <row r="20" spans="1:5" ht="14.25" customHeight="1" x14ac:dyDescent="0.35">
      <c r="A20" s="339" t="s">
        <v>56</v>
      </c>
      <c r="B20" s="134">
        <f>B18-B19</f>
        <v>10842</v>
      </c>
      <c r="C20" s="342"/>
      <c r="D20" s="738"/>
    </row>
    <row r="21" spans="1:5" ht="14.25" customHeight="1" x14ac:dyDescent="0.35">
      <c r="A21" s="330" t="s">
        <v>20</v>
      </c>
      <c r="B21" s="159">
        <f t="shared" ref="B21:C21" si="2">B5+B18</f>
        <v>68747</v>
      </c>
      <c r="C21" s="159">
        <f t="shared" si="2"/>
        <v>0</v>
      </c>
      <c r="D21" s="738"/>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744" t="s">
        <v>94</v>
      </c>
      <c r="E24" s="348" t="s">
        <v>95</v>
      </c>
    </row>
    <row r="25" spans="1:5" ht="14.25" customHeight="1" x14ac:dyDescent="0.35">
      <c r="A25" s="236" t="s">
        <v>62</v>
      </c>
      <c r="B25" s="137"/>
      <c r="C25" s="331">
        <f>SUM(C26:C33)</f>
        <v>0</v>
      </c>
      <c r="D25" s="745" t="s">
        <v>697</v>
      </c>
      <c r="E25" s="643"/>
    </row>
    <row r="26" spans="1:5" ht="14.25" customHeight="1" x14ac:dyDescent="0.35">
      <c r="A26" s="349" t="s">
        <v>97</v>
      </c>
      <c r="B26" s="414" t="s">
        <v>305</v>
      </c>
      <c r="C26" s="350"/>
      <c r="D26" s="747"/>
      <c r="E26" s="644"/>
    </row>
    <row r="27" spans="1:5" ht="14.25" customHeight="1" x14ac:dyDescent="0.35">
      <c r="A27" s="349" t="s">
        <v>239</v>
      </c>
      <c r="B27" s="137" t="s">
        <v>305</v>
      </c>
      <c r="C27" s="351"/>
      <c r="D27" s="747"/>
      <c r="E27" s="644"/>
    </row>
    <row r="28" spans="1:5" ht="14.25" customHeight="1" x14ac:dyDescent="0.35">
      <c r="A28" s="349" t="s">
        <v>159</v>
      </c>
      <c r="B28" s="137" t="s">
        <v>305</v>
      </c>
      <c r="C28" s="352"/>
      <c r="D28" s="747"/>
      <c r="E28" s="644"/>
    </row>
    <row r="29" spans="1:5" ht="14.25" customHeight="1" x14ac:dyDescent="0.35">
      <c r="A29" s="349"/>
      <c r="B29" s="137"/>
      <c r="C29" s="352"/>
      <c r="D29" s="747"/>
      <c r="E29" s="644"/>
    </row>
    <row r="30" spans="1:5" ht="14.25" customHeight="1" x14ac:dyDescent="0.35">
      <c r="A30" s="349"/>
      <c r="B30" s="137"/>
      <c r="C30" s="352"/>
      <c r="D30" s="747"/>
      <c r="E30" s="644"/>
    </row>
    <row r="31" spans="1:5" ht="14.25" customHeight="1" x14ac:dyDescent="0.35">
      <c r="A31" s="349"/>
      <c r="B31" s="137"/>
      <c r="C31" s="352"/>
      <c r="D31" s="747"/>
      <c r="E31" s="644"/>
    </row>
    <row r="32" spans="1:5" ht="14.25" customHeight="1" x14ac:dyDescent="0.35">
      <c r="A32" s="353"/>
      <c r="B32" s="137"/>
      <c r="C32" s="351"/>
      <c r="D32" s="747"/>
      <c r="E32" s="644"/>
    </row>
    <row r="33" spans="1:5" ht="14.25" customHeight="1" x14ac:dyDescent="0.35">
      <c r="A33" s="353"/>
      <c r="B33" s="137"/>
      <c r="C33" s="351"/>
      <c r="D33" s="750"/>
      <c r="E33" s="645"/>
    </row>
    <row r="34" spans="1:5" ht="14.25" customHeight="1" x14ac:dyDescent="0.35">
      <c r="A34" s="236" t="s">
        <v>63</v>
      </c>
      <c r="B34" s="137"/>
      <c r="C34" s="331">
        <f>SUM(C35:C39)</f>
        <v>4000</v>
      </c>
      <c r="D34" s="745" t="s">
        <v>698</v>
      </c>
      <c r="E34" s="643"/>
    </row>
    <row r="35" spans="1:5" ht="14.25" customHeight="1" x14ac:dyDescent="0.35">
      <c r="A35" s="353" t="s">
        <v>699</v>
      </c>
      <c r="B35" s="137" t="s">
        <v>361</v>
      </c>
      <c r="C35" s="351">
        <v>2000</v>
      </c>
      <c r="D35" s="747"/>
      <c r="E35" s="644"/>
    </row>
    <row r="36" spans="1:5" ht="14.25" customHeight="1" x14ac:dyDescent="0.35">
      <c r="A36" s="349" t="s">
        <v>700</v>
      </c>
      <c r="B36" s="137" t="s">
        <v>363</v>
      </c>
      <c r="C36" s="350">
        <v>2000</v>
      </c>
      <c r="D36" s="747"/>
      <c r="E36" s="644"/>
    </row>
    <row r="37" spans="1:5" ht="14.25" customHeight="1" x14ac:dyDescent="0.35">
      <c r="A37" s="349"/>
      <c r="B37" s="137"/>
      <c r="C37" s="351">
        <v>0</v>
      </c>
      <c r="D37" s="747"/>
      <c r="E37" s="644"/>
    </row>
    <row r="38" spans="1:5" ht="14.25" customHeight="1" x14ac:dyDescent="0.35">
      <c r="A38" s="353"/>
      <c r="B38" s="137"/>
      <c r="C38" s="351">
        <v>0</v>
      </c>
      <c r="D38" s="747"/>
      <c r="E38" s="644"/>
    </row>
    <row r="39" spans="1:5" ht="14.25" customHeight="1" x14ac:dyDescent="0.35">
      <c r="A39" s="353"/>
      <c r="B39" s="137"/>
      <c r="C39" s="351"/>
      <c r="D39" s="750"/>
      <c r="E39" s="645"/>
    </row>
    <row r="40" spans="1:5" ht="14.25" customHeight="1" x14ac:dyDescent="0.35">
      <c r="A40" s="354" t="s">
        <v>64</v>
      </c>
      <c r="B40" s="137"/>
      <c r="C40" s="333">
        <f>SUM(C41:C43)</f>
        <v>800</v>
      </c>
      <c r="D40" s="753" t="s">
        <v>701</v>
      </c>
      <c r="E40" s="643"/>
    </row>
    <row r="41" spans="1:5" ht="14.25" customHeight="1" x14ac:dyDescent="0.35">
      <c r="A41" s="618" t="s">
        <v>702</v>
      </c>
      <c r="B41" s="619" t="s">
        <v>336</v>
      </c>
      <c r="C41" s="525">
        <v>600</v>
      </c>
      <c r="D41" s="747"/>
      <c r="E41" s="644"/>
    </row>
    <row r="42" spans="1:5" ht="14.25" customHeight="1" x14ac:dyDescent="0.35">
      <c r="A42" s="620" t="s">
        <v>703</v>
      </c>
      <c r="B42" s="619" t="s">
        <v>305</v>
      </c>
      <c r="C42" s="525">
        <v>200</v>
      </c>
      <c r="D42" s="747"/>
      <c r="E42" s="644"/>
    </row>
    <row r="43" spans="1:5" ht="14.25" customHeight="1" x14ac:dyDescent="0.35">
      <c r="A43" s="353"/>
      <c r="B43" s="137"/>
      <c r="C43" s="355"/>
      <c r="D43" s="750"/>
      <c r="E43" s="645"/>
    </row>
    <row r="44" spans="1:5" ht="14.25" customHeight="1" x14ac:dyDescent="0.35">
      <c r="A44" s="354" t="s">
        <v>65</v>
      </c>
      <c r="B44" s="137"/>
      <c r="C44" s="331">
        <f>SUM(C45:C47)</f>
        <v>4000</v>
      </c>
      <c r="D44" s="753"/>
      <c r="E44" s="646"/>
    </row>
    <row r="45" spans="1:5" ht="14.25" customHeight="1" x14ac:dyDescent="0.35">
      <c r="A45" s="418" t="s">
        <v>704</v>
      </c>
      <c r="B45" s="137" t="s">
        <v>115</v>
      </c>
      <c r="C45" s="356">
        <v>4000</v>
      </c>
      <c r="D45" s="747"/>
      <c r="E45" s="644"/>
    </row>
    <row r="46" spans="1:5" ht="14.25" customHeight="1" x14ac:dyDescent="0.35">
      <c r="A46" s="418"/>
      <c r="B46" s="137"/>
      <c r="C46" s="356"/>
      <c r="D46" s="747"/>
      <c r="E46" s="644"/>
    </row>
    <row r="47" spans="1:5" ht="14.25" customHeight="1" x14ac:dyDescent="0.35">
      <c r="A47" s="353"/>
      <c r="B47" s="137"/>
      <c r="C47" s="356"/>
      <c r="D47" s="750"/>
      <c r="E47" s="645"/>
    </row>
    <row r="48" spans="1:5" ht="14.25" customHeight="1" x14ac:dyDescent="0.35">
      <c r="A48" s="236" t="s">
        <v>66</v>
      </c>
      <c r="B48" s="137"/>
      <c r="C48" s="137">
        <f>SUM(C49:C54)</f>
        <v>0</v>
      </c>
      <c r="D48" s="753"/>
      <c r="E48" s="650"/>
    </row>
    <row r="49" spans="1:5" ht="14.25" customHeight="1" x14ac:dyDescent="0.35">
      <c r="A49" s="357" t="s">
        <v>705</v>
      </c>
      <c r="B49" s="732" t="s">
        <v>305</v>
      </c>
      <c r="C49" s="356"/>
      <c r="D49" s="747"/>
      <c r="E49" s="644"/>
    </row>
    <row r="50" spans="1:5" ht="14.25" customHeight="1" x14ac:dyDescent="0.35">
      <c r="A50" s="359"/>
      <c r="B50" s="137"/>
      <c r="C50" s="356"/>
      <c r="D50" s="747"/>
      <c r="E50" s="644"/>
    </row>
    <row r="51" spans="1:5" ht="14.25" customHeight="1" x14ac:dyDescent="0.35">
      <c r="A51" s="359"/>
      <c r="B51" s="137"/>
      <c r="C51" s="351">
        <f>SUM(C52:C54)</f>
        <v>0</v>
      </c>
      <c r="D51" s="747"/>
      <c r="E51" s="644"/>
    </row>
    <row r="52" spans="1:5" ht="14.25" customHeight="1" x14ac:dyDescent="0.35">
      <c r="A52" s="359"/>
      <c r="B52" s="137"/>
      <c r="C52" s="351">
        <v>0</v>
      </c>
      <c r="D52" s="747"/>
      <c r="E52" s="644"/>
    </row>
    <row r="53" spans="1:5" ht="14.25" customHeight="1" x14ac:dyDescent="0.35">
      <c r="A53" s="359"/>
      <c r="B53" s="137"/>
      <c r="C53" s="351">
        <v>0</v>
      </c>
      <c r="D53" s="747"/>
      <c r="E53" s="644"/>
    </row>
    <row r="54" spans="1:5" ht="14.25" customHeight="1" x14ac:dyDescent="0.35">
      <c r="A54" s="359"/>
      <c r="B54" s="137"/>
      <c r="C54" s="351">
        <v>0</v>
      </c>
      <c r="D54" s="750"/>
      <c r="E54" s="645"/>
    </row>
    <row r="55" spans="1:5" ht="14.25" customHeight="1" x14ac:dyDescent="0.35">
      <c r="A55" s="353"/>
      <c r="B55" s="360" t="s">
        <v>119</v>
      </c>
      <c r="C55" s="159">
        <f>C25+C34+C40+C44+C48</f>
        <v>8800</v>
      </c>
      <c r="D55" s="754"/>
      <c r="E55" s="362"/>
    </row>
    <row r="56" spans="1:5" ht="14.25" customHeight="1" x14ac:dyDescent="0.35">
      <c r="A56" s="363"/>
      <c r="B56" s="364" t="s">
        <v>120</v>
      </c>
      <c r="C56" s="365">
        <v>27</v>
      </c>
      <c r="D56" s="755">
        <v>0</v>
      </c>
      <c r="E56" s="366"/>
    </row>
    <row r="57" spans="1:5" ht="14.25" customHeight="1" x14ac:dyDescent="0.35">
      <c r="A57" s="326"/>
      <c r="B57" s="367"/>
      <c r="C57" s="368"/>
    </row>
    <row r="58" spans="1:5" ht="14.25" customHeight="1" x14ac:dyDescent="0.35">
      <c r="A58" s="326"/>
    </row>
    <row r="59" spans="1:5" ht="14.25" customHeight="1" x14ac:dyDescent="0.35">
      <c r="A59" s="634" t="s">
        <v>706</v>
      </c>
      <c r="B59" s="623"/>
      <c r="C59" s="623"/>
      <c r="D59" s="624"/>
    </row>
    <row r="60" spans="1:5" ht="14.25" customHeight="1" x14ac:dyDescent="0.35">
      <c r="A60" s="665" t="s">
        <v>707</v>
      </c>
      <c r="B60" s="666"/>
      <c r="C60" s="666"/>
      <c r="D60" s="667"/>
    </row>
    <row r="61" spans="1:5" ht="14.25" customHeight="1" x14ac:dyDescent="0.35">
      <c r="A61" s="654"/>
      <c r="B61" s="639"/>
      <c r="C61" s="639"/>
      <c r="D61" s="639"/>
    </row>
    <row r="62" spans="1:5" ht="14.25" customHeight="1" x14ac:dyDescent="0.35">
      <c r="A62" s="634" t="s">
        <v>708</v>
      </c>
      <c r="B62" s="623"/>
      <c r="C62" s="623"/>
      <c r="D62" s="624"/>
    </row>
    <row r="63" spans="1:5" ht="14.25" customHeight="1" x14ac:dyDescent="0.35">
      <c r="A63" s="665" t="s">
        <v>709</v>
      </c>
      <c r="B63" s="666"/>
      <c r="C63" s="666"/>
      <c r="D63" s="667"/>
    </row>
    <row r="64" spans="1:5" ht="14.25" customHeight="1" x14ac:dyDescent="0.35">
      <c r="A64" s="655"/>
      <c r="B64" s="631"/>
      <c r="C64" s="631"/>
      <c r="D64" s="631"/>
    </row>
    <row r="65" spans="1:4" ht="14.25" customHeight="1" x14ac:dyDescent="0.35">
      <c r="A65" s="634" t="s">
        <v>710</v>
      </c>
      <c r="B65" s="623"/>
      <c r="C65" s="623"/>
      <c r="D65" s="624"/>
    </row>
    <row r="66" spans="1:4" ht="14.25" customHeight="1" x14ac:dyDescent="0.35">
      <c r="A66" s="665" t="s">
        <v>711</v>
      </c>
      <c r="B66" s="666"/>
      <c r="C66" s="666"/>
      <c r="D66" s="667"/>
    </row>
    <row r="67" spans="1:4" ht="14.25" customHeight="1" x14ac:dyDescent="0.35">
      <c r="A67" s="326"/>
      <c r="B67" s="228"/>
      <c r="C67" s="228"/>
      <c r="D67" s="757"/>
    </row>
    <row r="68" spans="1:4" ht="14.25" customHeight="1" x14ac:dyDescent="0.35">
      <c r="A68" s="282" t="s">
        <v>45</v>
      </c>
      <c r="B68" s="114"/>
      <c r="C68" s="114"/>
      <c r="D68" s="757"/>
    </row>
    <row r="69" spans="1:4" ht="14.25" customHeight="1" x14ac:dyDescent="0.35">
      <c r="A69" s="114"/>
      <c r="B69" s="114"/>
      <c r="C69" s="114"/>
      <c r="D69" s="757"/>
    </row>
    <row r="70" spans="1:4" ht="14.25" customHeight="1" x14ac:dyDescent="0.35">
      <c r="A70" s="656" t="s">
        <v>51</v>
      </c>
      <c r="B70" s="639"/>
      <c r="D70" s="757"/>
    </row>
    <row r="71" spans="1:4" ht="14.25" customHeight="1" x14ac:dyDescent="0.35">
      <c r="A71" s="371" t="s">
        <v>39</v>
      </c>
      <c r="B71" s="372" t="s">
        <v>79</v>
      </c>
      <c r="C71" s="373" t="s">
        <v>80</v>
      </c>
      <c r="D71" s="759" t="s">
        <v>128</v>
      </c>
    </row>
    <row r="72" spans="1:4" ht="14.25" customHeight="1" x14ac:dyDescent="0.35">
      <c r="A72" s="375" t="s">
        <v>21</v>
      </c>
      <c r="B72" s="331">
        <f t="shared" ref="B72:C72" si="3">SUM(B73,B79)</f>
        <v>25532</v>
      </c>
      <c r="C72" s="376">
        <f t="shared" si="3"/>
        <v>0</v>
      </c>
      <c r="D72" s="761"/>
    </row>
    <row r="73" spans="1:4" ht="14.25" customHeight="1" x14ac:dyDescent="0.35">
      <c r="A73" s="378" t="s">
        <v>47</v>
      </c>
      <c r="B73" s="331">
        <v>23700</v>
      </c>
      <c r="C73" s="379">
        <f>SUM(C74:C77)</f>
        <v>0</v>
      </c>
      <c r="D73" s="761"/>
    </row>
    <row r="74" spans="1:4" ht="14.25" customHeight="1" x14ac:dyDescent="0.35">
      <c r="A74" s="380" t="s">
        <v>712</v>
      </c>
      <c r="B74" s="335"/>
      <c r="C74" s="381"/>
      <c r="D74" s="761"/>
    </row>
    <row r="75" spans="1:4" ht="14.25" customHeight="1" x14ac:dyDescent="0.35">
      <c r="A75" s="380"/>
      <c r="B75" s="335"/>
      <c r="C75" s="381"/>
      <c r="D75" s="761"/>
    </row>
    <row r="76" spans="1:4" ht="14.25" customHeight="1" x14ac:dyDescent="0.35">
      <c r="A76" s="380"/>
      <c r="B76" s="335"/>
      <c r="C76" s="381"/>
      <c r="D76" s="761"/>
    </row>
    <row r="77" spans="1:4" ht="14.25" customHeight="1" x14ac:dyDescent="0.35">
      <c r="A77" s="380"/>
      <c r="B77" s="335"/>
      <c r="C77" s="381"/>
      <c r="D77" s="761"/>
    </row>
    <row r="78" spans="1:4" ht="14.25" customHeight="1" x14ac:dyDescent="0.35">
      <c r="A78" s="380"/>
      <c r="B78" s="335"/>
      <c r="C78" s="382"/>
      <c r="D78" s="761"/>
    </row>
    <row r="79" spans="1:4" ht="14.25" customHeight="1" x14ac:dyDescent="0.35">
      <c r="A79" s="378" t="s">
        <v>40</v>
      </c>
      <c r="B79" s="331">
        <v>1832</v>
      </c>
      <c r="C79" s="376">
        <f>SUM(C80:C84)</f>
        <v>0</v>
      </c>
      <c r="D79" s="761"/>
    </row>
    <row r="80" spans="1:4" ht="14.25" customHeight="1" x14ac:dyDescent="0.35">
      <c r="A80" s="380" t="s">
        <v>713</v>
      </c>
      <c r="B80" s="331">
        <v>1832</v>
      </c>
      <c r="C80" s="381"/>
      <c r="D80" s="761"/>
    </row>
    <row r="81" spans="1:5" ht="15" customHeight="1" x14ac:dyDescent="0.35"/>
    <row r="82" spans="1:5" ht="15" customHeight="1" x14ac:dyDescent="0.35"/>
    <row r="83" spans="1:5" ht="15" customHeight="1" x14ac:dyDescent="0.35"/>
    <row r="84" spans="1:5" ht="15" customHeight="1" x14ac:dyDescent="0.35"/>
    <row r="85" spans="1:5" ht="14.25" customHeight="1" x14ac:dyDescent="0.35">
      <c r="A85" s="375" t="s">
        <v>24</v>
      </c>
      <c r="B85" s="331">
        <f t="shared" ref="B85:C85" si="4">B72*0.4</f>
        <v>10212.800000000001</v>
      </c>
      <c r="C85" s="376">
        <f t="shared" si="4"/>
        <v>0</v>
      </c>
      <c r="D85" s="761"/>
    </row>
    <row r="86" spans="1:5" ht="14.25" customHeight="1" x14ac:dyDescent="0.35">
      <c r="A86" s="384" t="s">
        <v>55</v>
      </c>
      <c r="B86" s="331">
        <v>8000</v>
      </c>
      <c r="C86" s="385">
        <f>D122</f>
        <v>0</v>
      </c>
      <c r="D86" s="766"/>
    </row>
    <row r="87" spans="1:5" ht="14.25" customHeight="1" x14ac:dyDescent="0.35">
      <c r="A87" s="384" t="s">
        <v>56</v>
      </c>
      <c r="B87" s="137">
        <v>2213</v>
      </c>
      <c r="C87" s="386">
        <f>C85-C86</f>
        <v>0</v>
      </c>
      <c r="D87" s="766"/>
    </row>
    <row r="88" spans="1:5" ht="14.25" customHeight="1" x14ac:dyDescent="0.35">
      <c r="A88" s="387" t="s">
        <v>20</v>
      </c>
      <c r="B88" s="158">
        <f t="shared" ref="B88:C88" si="5">B72+B85</f>
        <v>35744.800000000003</v>
      </c>
      <c r="C88" s="154">
        <f t="shared" si="5"/>
        <v>0</v>
      </c>
      <c r="D88" s="769"/>
    </row>
    <row r="89" spans="1:5" ht="14.25" customHeight="1" x14ac:dyDescent="0.35">
      <c r="A89" s="326"/>
      <c r="D89" s="770"/>
      <c r="E89" s="389"/>
    </row>
    <row r="90" spans="1:5" ht="14.25" customHeight="1" x14ac:dyDescent="0.35">
      <c r="A90" s="229" t="s">
        <v>133</v>
      </c>
      <c r="D90" s="771"/>
      <c r="E90" s="391"/>
    </row>
    <row r="91" spans="1:5" ht="14.25" customHeight="1" x14ac:dyDescent="0.35">
      <c r="A91" s="392" t="s">
        <v>91</v>
      </c>
      <c r="B91" s="175" t="s">
        <v>92</v>
      </c>
      <c r="C91" s="372" t="s">
        <v>93</v>
      </c>
      <c r="D91" s="773" t="s">
        <v>94</v>
      </c>
      <c r="E91" s="262" t="s">
        <v>95</v>
      </c>
    </row>
    <row r="92" spans="1:5" ht="14.25" customHeight="1" x14ac:dyDescent="0.35">
      <c r="A92" s="236" t="s">
        <v>74</v>
      </c>
      <c r="B92" s="137"/>
      <c r="C92" s="774">
        <f>SUM(C93:C96)</f>
        <v>900</v>
      </c>
      <c r="D92" s="775" t="s">
        <v>714</v>
      </c>
      <c r="E92" s="657"/>
    </row>
    <row r="93" spans="1:5" ht="14.25" customHeight="1" x14ac:dyDescent="0.35">
      <c r="A93" s="349" t="s">
        <v>715</v>
      </c>
      <c r="B93" s="137" t="s">
        <v>716</v>
      </c>
      <c r="C93" s="776">
        <v>500</v>
      </c>
      <c r="D93" s="777"/>
      <c r="E93" s="644"/>
    </row>
    <row r="94" spans="1:5" ht="14.25" customHeight="1" x14ac:dyDescent="0.35">
      <c r="A94" s="349" t="s">
        <v>717</v>
      </c>
      <c r="B94" s="137" t="s">
        <v>716</v>
      </c>
      <c r="C94" s="776">
        <v>400</v>
      </c>
      <c r="D94" s="777"/>
      <c r="E94" s="644"/>
    </row>
    <row r="95" spans="1:5" ht="14.25" customHeight="1" x14ac:dyDescent="0.35">
      <c r="A95" s="349"/>
      <c r="B95" s="137"/>
      <c r="C95" s="776"/>
      <c r="D95" s="777"/>
      <c r="E95" s="644"/>
    </row>
    <row r="96" spans="1:5" ht="14.25" customHeight="1" x14ac:dyDescent="0.35">
      <c r="A96" s="353"/>
      <c r="B96" s="137"/>
      <c r="C96" s="776"/>
      <c r="D96" s="778"/>
      <c r="E96" s="645"/>
    </row>
    <row r="97" spans="1:5" ht="14.25" customHeight="1" x14ac:dyDescent="0.35">
      <c r="A97" s="236" t="s">
        <v>138</v>
      </c>
      <c r="B97" s="137"/>
      <c r="C97" s="774">
        <f>SUM(C98:C100)</f>
        <v>7100</v>
      </c>
      <c r="D97" s="775" t="s">
        <v>718</v>
      </c>
      <c r="E97" s="657"/>
    </row>
    <row r="98" spans="1:5" ht="14.25" customHeight="1" x14ac:dyDescent="0.35">
      <c r="A98" s="483" t="s">
        <v>719</v>
      </c>
      <c r="B98" s="414" t="s">
        <v>336</v>
      </c>
      <c r="C98" s="752">
        <v>3500</v>
      </c>
      <c r="D98" s="777"/>
      <c r="E98" s="644"/>
    </row>
    <row r="99" spans="1:5" ht="14.25" customHeight="1" x14ac:dyDescent="0.35">
      <c r="A99" s="485" t="s">
        <v>720</v>
      </c>
      <c r="B99" s="414" t="s">
        <v>363</v>
      </c>
      <c r="C99" s="776">
        <v>3600</v>
      </c>
      <c r="D99" s="777"/>
      <c r="E99" s="644"/>
    </row>
    <row r="100" spans="1:5" ht="14.25" customHeight="1" x14ac:dyDescent="0.35">
      <c r="A100" s="236"/>
      <c r="B100" s="137"/>
      <c r="C100" s="398"/>
      <c r="D100" s="778"/>
      <c r="E100" s="645"/>
    </row>
    <row r="101" spans="1:5" ht="14.25" customHeight="1" x14ac:dyDescent="0.35">
      <c r="A101" s="236" t="s">
        <v>75</v>
      </c>
      <c r="B101" s="137"/>
      <c r="C101" s="395">
        <f>SUM(C102:C105)</f>
        <v>0</v>
      </c>
      <c r="D101" s="775" t="s">
        <v>721</v>
      </c>
      <c r="E101" s="657"/>
    </row>
    <row r="102" spans="1:5" ht="14.25" customHeight="1" x14ac:dyDescent="0.35">
      <c r="A102" s="483" t="s">
        <v>722</v>
      </c>
      <c r="B102" s="414" t="s">
        <v>305</v>
      </c>
      <c r="C102" s="398"/>
      <c r="D102" s="777"/>
      <c r="E102" s="644"/>
    </row>
    <row r="103" spans="1:5" ht="14.25" customHeight="1" x14ac:dyDescent="0.35">
      <c r="A103" s="399" t="s">
        <v>145</v>
      </c>
      <c r="B103" s="137"/>
      <c r="C103" s="400"/>
      <c r="D103" s="777"/>
      <c r="E103" s="644"/>
    </row>
    <row r="104" spans="1:5" ht="14.25" customHeight="1" x14ac:dyDescent="0.35">
      <c r="A104" s="353"/>
      <c r="B104" s="137"/>
      <c r="C104" s="401"/>
      <c r="D104" s="777"/>
      <c r="E104" s="644"/>
    </row>
    <row r="105" spans="1:5" ht="14.25" customHeight="1" x14ac:dyDescent="0.35">
      <c r="A105" s="353"/>
      <c r="B105" s="137"/>
      <c r="C105" s="402"/>
      <c r="D105" s="778"/>
      <c r="E105" s="645"/>
    </row>
    <row r="106" spans="1:5" ht="14.25" customHeight="1" x14ac:dyDescent="0.35">
      <c r="A106" s="354" t="s">
        <v>66</v>
      </c>
      <c r="B106" s="137"/>
      <c r="C106" s="403">
        <f>SUM(C107:C108)</f>
        <v>0</v>
      </c>
      <c r="D106" s="787"/>
      <c r="E106" s="657"/>
    </row>
    <row r="107" spans="1:5" ht="14.25" customHeight="1" x14ac:dyDescent="0.35">
      <c r="A107" s="349"/>
      <c r="B107" s="137"/>
      <c r="C107" s="400"/>
      <c r="D107" s="777"/>
      <c r="E107" s="644"/>
    </row>
    <row r="108" spans="1:5" ht="14.25" customHeight="1" x14ac:dyDescent="0.35">
      <c r="A108" s="349"/>
      <c r="B108" s="137"/>
      <c r="C108" s="400"/>
      <c r="D108" s="778"/>
      <c r="E108" s="645"/>
    </row>
    <row r="109" spans="1:5" ht="14.25" customHeight="1" x14ac:dyDescent="0.35">
      <c r="A109" s="353"/>
      <c r="B109" s="360" t="s">
        <v>119</v>
      </c>
      <c r="C109" s="404">
        <f>C92+C97+C101+C106</f>
        <v>8000</v>
      </c>
      <c r="D109" s="789"/>
      <c r="E109" s="406"/>
    </row>
    <row r="110" spans="1:5" ht="14.25" customHeight="1" x14ac:dyDescent="0.35">
      <c r="A110" s="661" t="s">
        <v>147</v>
      </c>
      <c r="B110" s="653"/>
      <c r="C110" s="407">
        <v>75</v>
      </c>
      <c r="D110" s="791">
        <v>0</v>
      </c>
      <c r="E110" s="362">
        <v>0</v>
      </c>
    </row>
    <row r="111" spans="1:5" ht="14.25" customHeight="1" x14ac:dyDescent="0.35">
      <c r="A111" s="662" t="s">
        <v>34</v>
      </c>
      <c r="B111" s="663"/>
      <c r="C111" s="365">
        <v>225</v>
      </c>
      <c r="D111" s="792">
        <v>0</v>
      </c>
      <c r="E111" s="366">
        <v>0</v>
      </c>
    </row>
    <row r="114" spans="1:4" ht="14.25" customHeight="1" x14ac:dyDescent="0.35">
      <c r="A114" s="634" t="s">
        <v>723</v>
      </c>
      <c r="B114" s="623"/>
      <c r="C114" s="623"/>
      <c r="D114" s="624"/>
    </row>
    <row r="115" spans="1:4" ht="14.25" customHeight="1" x14ac:dyDescent="0.35">
      <c r="A115" s="665" t="s">
        <v>724</v>
      </c>
      <c r="B115" s="666"/>
      <c r="C115" s="666"/>
      <c r="D115" s="667"/>
    </row>
    <row r="116" spans="1:4" ht="14.25" customHeight="1" x14ac:dyDescent="0.35">
      <c r="A116" s="654"/>
      <c r="B116" s="639"/>
      <c r="C116" s="639"/>
      <c r="D116" s="639"/>
    </row>
    <row r="117" spans="1:4" ht="14.25" customHeight="1" x14ac:dyDescent="0.35">
      <c r="A117" s="634" t="s">
        <v>725</v>
      </c>
      <c r="B117" s="623"/>
      <c r="C117" s="623"/>
      <c r="D117" s="624"/>
    </row>
    <row r="118" spans="1:4" ht="14.25" customHeight="1" x14ac:dyDescent="0.35">
      <c r="A118" s="665" t="s">
        <v>726</v>
      </c>
      <c r="B118" s="666"/>
      <c r="C118" s="666"/>
      <c r="D118" s="667"/>
    </row>
    <row r="119" spans="1:4" ht="14.25" customHeight="1" x14ac:dyDescent="0.35">
      <c r="A119" s="655"/>
      <c r="B119" s="631"/>
      <c r="C119" s="631"/>
      <c r="D119" s="631"/>
    </row>
    <row r="120" spans="1:4" ht="14.25" customHeight="1" x14ac:dyDescent="0.35">
      <c r="A120" s="634" t="s">
        <v>727</v>
      </c>
      <c r="B120" s="623"/>
      <c r="C120" s="623"/>
      <c r="D120" s="624"/>
    </row>
    <row r="121" spans="1:4" ht="14.25" customHeight="1" x14ac:dyDescent="0.35">
      <c r="A121" s="665" t="s">
        <v>728</v>
      </c>
      <c r="B121" s="666"/>
      <c r="C121" s="666"/>
      <c r="D121" s="667"/>
    </row>
  </sheetData>
  <mergeCells count="38">
    <mergeCell ref="A119:D119"/>
    <mergeCell ref="A120:D120"/>
    <mergeCell ref="A121:D121"/>
    <mergeCell ref="A110:B110"/>
    <mergeCell ref="A111:B111"/>
    <mergeCell ref="A114:D114"/>
    <mergeCell ref="A115:D115"/>
    <mergeCell ref="A116:D116"/>
    <mergeCell ref="A117:D117"/>
    <mergeCell ref="A118:D118"/>
    <mergeCell ref="D97:D100"/>
    <mergeCell ref="E97:E100"/>
    <mergeCell ref="D101:D105"/>
    <mergeCell ref="E101:E105"/>
    <mergeCell ref="D106:D108"/>
    <mergeCell ref="E106:E108"/>
    <mergeCell ref="A64:D64"/>
    <mergeCell ref="A65:D65"/>
    <mergeCell ref="A66:D66"/>
    <mergeCell ref="A70:B70"/>
    <mergeCell ref="E92:E96"/>
    <mergeCell ref="D92:D96"/>
    <mergeCell ref="A59:D59"/>
    <mergeCell ref="A60:D60"/>
    <mergeCell ref="A61:D61"/>
    <mergeCell ref="A62:D62"/>
    <mergeCell ref="A63:D63"/>
    <mergeCell ref="D40:D43"/>
    <mergeCell ref="E40:E43"/>
    <mergeCell ref="D44:D47"/>
    <mergeCell ref="E44:E47"/>
    <mergeCell ref="D48:D54"/>
    <mergeCell ref="E48:E54"/>
    <mergeCell ref="A3:B3"/>
    <mergeCell ref="D25:D33"/>
    <mergeCell ref="E25:E33"/>
    <mergeCell ref="D34:D39"/>
    <mergeCell ref="E34:E39"/>
  </mergeCells>
  <pageMargins left="0.7" right="0.7" top="0.75" bottom="0.75" header="0" footer="0"/>
  <pageSetup orientation="landscape"/>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21"/>
  <sheetViews>
    <sheetView workbookViewId="0">
      <selection activeCell="A2" sqref="A2"/>
    </sheetView>
  </sheetViews>
  <sheetFormatPr defaultColWidth="14.453125" defaultRowHeight="15" customHeight="1" x14ac:dyDescent="0.35"/>
  <cols>
    <col min="1" max="1" width="49.7265625" customWidth="1"/>
    <col min="2" max="2" width="21.7265625" customWidth="1"/>
    <col min="3" max="3" width="20" customWidth="1"/>
    <col min="4" max="4" width="30.54296875"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329" t="s">
        <v>80</v>
      </c>
      <c r="D4" s="327" t="s">
        <v>81</v>
      </c>
    </row>
    <row r="5" spans="1:4" ht="14.25" customHeight="1" x14ac:dyDescent="0.35">
      <c r="A5" s="330" t="s">
        <v>21</v>
      </c>
      <c r="B5" s="331">
        <f t="shared" ref="B5:C5" si="0">SUM(B6,B12)</f>
        <v>53390</v>
      </c>
      <c r="C5" s="331">
        <f t="shared" si="0"/>
        <v>0</v>
      </c>
      <c r="D5" s="137"/>
    </row>
    <row r="6" spans="1:4" ht="14.25" customHeight="1" x14ac:dyDescent="0.35">
      <c r="A6" s="502" t="s">
        <v>47</v>
      </c>
      <c r="B6" s="333">
        <f>SUM(B7:B11)</f>
        <v>53390</v>
      </c>
      <c r="C6" s="333">
        <f>SUM(C7:C10)</f>
        <v>0</v>
      </c>
      <c r="D6" s="137"/>
    </row>
    <row r="7" spans="1:4" ht="14.25" customHeight="1" x14ac:dyDescent="0.35">
      <c r="A7" s="504" t="s">
        <v>729</v>
      </c>
      <c r="B7" s="335">
        <v>24445</v>
      </c>
      <c r="C7" s="336"/>
      <c r="D7" s="137"/>
    </row>
    <row r="8" spans="1:4" ht="14.25" customHeight="1" x14ac:dyDescent="0.35">
      <c r="A8" s="504" t="s">
        <v>730</v>
      </c>
      <c r="B8" s="335">
        <v>24445</v>
      </c>
      <c r="C8" s="336"/>
      <c r="D8" s="137"/>
    </row>
    <row r="9" spans="1:4" ht="14.25" customHeight="1" x14ac:dyDescent="0.35">
      <c r="A9" s="504" t="s">
        <v>731</v>
      </c>
      <c r="B9" s="335">
        <v>4500</v>
      </c>
      <c r="C9" s="336"/>
      <c r="D9" s="137"/>
    </row>
    <row r="10" spans="1:4" ht="14.25" customHeight="1" x14ac:dyDescent="0.35">
      <c r="A10" s="334"/>
      <c r="B10" s="335"/>
      <c r="C10" s="336"/>
      <c r="D10" s="137"/>
    </row>
    <row r="11" spans="1:4" ht="14.25" customHeight="1" x14ac:dyDescent="0.35">
      <c r="A11" s="334"/>
      <c r="B11" s="335"/>
      <c r="C11" s="336"/>
      <c r="D11" s="137"/>
    </row>
    <row r="12" spans="1:4" ht="14.25" customHeight="1" x14ac:dyDescent="0.35">
      <c r="A12" s="332" t="s">
        <v>40</v>
      </c>
      <c r="B12" s="331">
        <v>0</v>
      </c>
      <c r="C12" s="331">
        <f>SUM(C13:C17)</f>
        <v>0</v>
      </c>
      <c r="D12" s="137"/>
    </row>
    <row r="18" spans="1:5" ht="14.25" customHeight="1" x14ac:dyDescent="0.35">
      <c r="A18" s="330" t="s">
        <v>24</v>
      </c>
      <c r="B18" s="331">
        <f t="shared" ref="B18:C18" si="1">B5*0.4</f>
        <v>21356</v>
      </c>
      <c r="C18" s="331">
        <f t="shared" si="1"/>
        <v>0</v>
      </c>
      <c r="D18" s="137"/>
    </row>
    <row r="19" spans="1:5" ht="14.25" customHeight="1" x14ac:dyDescent="0.35">
      <c r="A19" s="339" t="s">
        <v>55</v>
      </c>
      <c r="B19" s="331">
        <f>C55</f>
        <v>15700</v>
      </c>
      <c r="C19" s="340"/>
      <c r="D19" s="341"/>
    </row>
    <row r="20" spans="1:5" ht="14.25" customHeight="1" x14ac:dyDescent="0.35">
      <c r="A20" s="339" t="s">
        <v>56</v>
      </c>
      <c r="B20" s="134">
        <f>B18-B19</f>
        <v>5656</v>
      </c>
      <c r="C20" s="342"/>
      <c r="D20" s="341"/>
    </row>
    <row r="21" spans="1:5" ht="14.25" customHeight="1" x14ac:dyDescent="0.35">
      <c r="A21" s="330" t="s">
        <v>20</v>
      </c>
      <c r="B21" s="159">
        <f t="shared" ref="B21:C21" si="2">B5+B18</f>
        <v>74746</v>
      </c>
      <c r="C21" s="159">
        <f t="shared" si="2"/>
        <v>0</v>
      </c>
      <c r="D21" s="341"/>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621" t="s">
        <v>94</v>
      </c>
      <c r="E24" s="348" t="s">
        <v>95</v>
      </c>
    </row>
    <row r="25" spans="1:5" ht="14.25" customHeight="1" x14ac:dyDescent="0.35">
      <c r="A25" s="236" t="s">
        <v>62</v>
      </c>
      <c r="B25" s="137"/>
      <c r="C25" s="331">
        <f>SUM(C26:C33)</f>
        <v>0</v>
      </c>
      <c r="D25" s="671" t="s">
        <v>732</v>
      </c>
      <c r="E25" s="643"/>
    </row>
    <row r="26" spans="1:5" ht="14.25" customHeight="1" x14ac:dyDescent="0.35">
      <c r="A26" s="349" t="s">
        <v>97</v>
      </c>
      <c r="B26" s="137" t="s">
        <v>733</v>
      </c>
      <c r="C26" s="350">
        <v>0</v>
      </c>
      <c r="D26" s="648"/>
      <c r="E26" s="644"/>
    </row>
    <row r="27" spans="1:5" ht="14.25" customHeight="1" x14ac:dyDescent="0.35">
      <c r="A27" s="349" t="s">
        <v>239</v>
      </c>
      <c r="B27" s="137" t="s">
        <v>733</v>
      </c>
      <c r="C27" s="351">
        <v>0</v>
      </c>
      <c r="D27" s="648"/>
      <c r="E27" s="644"/>
    </row>
    <row r="28" spans="1:5" ht="14.25" customHeight="1" x14ac:dyDescent="0.35">
      <c r="A28" s="349" t="s">
        <v>159</v>
      </c>
      <c r="B28" s="137" t="s">
        <v>733</v>
      </c>
      <c r="C28" s="352">
        <v>0</v>
      </c>
      <c r="D28" s="648"/>
      <c r="E28" s="644"/>
    </row>
    <row r="29" spans="1:5" ht="14.25" customHeight="1" x14ac:dyDescent="0.35">
      <c r="A29" s="349"/>
      <c r="B29" s="137"/>
      <c r="C29" s="352"/>
      <c r="D29" s="648"/>
      <c r="E29" s="644"/>
    </row>
    <row r="30" spans="1:5" ht="14.25" customHeight="1" x14ac:dyDescent="0.35">
      <c r="A30" s="349"/>
      <c r="B30" s="137"/>
      <c r="C30" s="352"/>
      <c r="D30" s="648"/>
      <c r="E30" s="644"/>
    </row>
    <row r="31" spans="1:5" ht="14.25" customHeight="1" x14ac:dyDescent="0.35">
      <c r="A31" s="349"/>
      <c r="B31" s="137"/>
      <c r="C31" s="352"/>
      <c r="D31" s="648"/>
      <c r="E31" s="644"/>
    </row>
    <row r="32" spans="1:5" ht="14.25" customHeight="1" x14ac:dyDescent="0.35">
      <c r="A32" s="353"/>
      <c r="B32" s="137"/>
      <c r="C32" s="351"/>
      <c r="D32" s="648"/>
      <c r="E32" s="644"/>
    </row>
    <row r="33" spans="1:5" ht="14.25" customHeight="1" x14ac:dyDescent="0.35">
      <c r="A33" s="353"/>
      <c r="B33" s="137"/>
      <c r="C33" s="351"/>
      <c r="D33" s="649"/>
      <c r="E33" s="645"/>
    </row>
    <row r="34" spans="1:5" ht="14.25" customHeight="1" x14ac:dyDescent="0.35">
      <c r="A34" s="236" t="s">
        <v>63</v>
      </c>
      <c r="B34" s="137"/>
      <c r="C34" s="331">
        <f>SUM(C35:C39)</f>
        <v>15000</v>
      </c>
      <c r="D34" s="671" t="s">
        <v>734</v>
      </c>
      <c r="E34" s="643"/>
    </row>
    <row r="35" spans="1:5" ht="14.25" customHeight="1" x14ac:dyDescent="0.35">
      <c r="A35" s="353"/>
      <c r="B35" s="137"/>
      <c r="C35" s="351">
        <v>0</v>
      </c>
      <c r="D35" s="648"/>
      <c r="E35" s="644"/>
    </row>
    <row r="36" spans="1:5" ht="14.25" customHeight="1" x14ac:dyDescent="0.35">
      <c r="A36" s="349" t="s">
        <v>735</v>
      </c>
      <c r="B36" s="137" t="s">
        <v>733</v>
      </c>
      <c r="C36" s="350">
        <v>12000</v>
      </c>
      <c r="D36" s="648"/>
      <c r="E36" s="644"/>
    </row>
    <row r="37" spans="1:5" ht="14.25" customHeight="1" x14ac:dyDescent="0.35">
      <c r="A37" s="349" t="s">
        <v>736</v>
      </c>
      <c r="B37" s="137" t="s">
        <v>733</v>
      </c>
      <c r="C37" s="351">
        <v>3000</v>
      </c>
      <c r="D37" s="648"/>
      <c r="E37" s="644"/>
    </row>
    <row r="38" spans="1:5" ht="14.25" customHeight="1" x14ac:dyDescent="0.35">
      <c r="A38" s="353"/>
      <c r="B38" s="137"/>
      <c r="C38" s="351">
        <v>0</v>
      </c>
      <c r="D38" s="648"/>
      <c r="E38" s="644"/>
    </row>
    <row r="39" spans="1:5" ht="14.25" customHeight="1" x14ac:dyDescent="0.35">
      <c r="A39" s="353"/>
      <c r="B39" s="137"/>
      <c r="C39" s="351"/>
      <c r="D39" s="649"/>
      <c r="E39" s="645"/>
    </row>
    <row r="40" spans="1:5" ht="14.25" customHeight="1" x14ac:dyDescent="0.35">
      <c r="A40" s="354" t="s">
        <v>64</v>
      </c>
      <c r="B40" s="137"/>
      <c r="C40" s="333">
        <f>SUM(C41:C43)</f>
        <v>200</v>
      </c>
      <c r="D40" s="647"/>
      <c r="E40" s="643"/>
    </row>
    <row r="41" spans="1:5" ht="14.25" customHeight="1" x14ac:dyDescent="0.35">
      <c r="A41" s="349" t="s">
        <v>737</v>
      </c>
      <c r="B41" s="137" t="s">
        <v>733</v>
      </c>
      <c r="C41" s="351">
        <v>0</v>
      </c>
      <c r="D41" s="648"/>
      <c r="E41" s="644"/>
    </row>
    <row r="42" spans="1:5" ht="14.25" customHeight="1" x14ac:dyDescent="0.35">
      <c r="A42" s="349" t="s">
        <v>738</v>
      </c>
      <c r="B42" s="137" t="s">
        <v>733</v>
      </c>
      <c r="C42" s="351">
        <v>200</v>
      </c>
      <c r="D42" s="648"/>
      <c r="E42" s="644"/>
    </row>
    <row r="43" spans="1:5" ht="14.25" customHeight="1" x14ac:dyDescent="0.35">
      <c r="A43" s="353"/>
      <c r="B43" s="137"/>
      <c r="C43" s="355"/>
      <c r="D43" s="649"/>
      <c r="E43" s="645"/>
    </row>
    <row r="44" spans="1:5" ht="14.25" customHeight="1" x14ac:dyDescent="0.35">
      <c r="A44" s="354" t="s">
        <v>65</v>
      </c>
      <c r="B44" s="137"/>
      <c r="C44" s="331">
        <f>SUM(C45:C47)</f>
        <v>500</v>
      </c>
      <c r="D44" s="647"/>
      <c r="E44" s="646"/>
    </row>
    <row r="45" spans="1:5" ht="14.25" customHeight="1" x14ac:dyDescent="0.35">
      <c r="A45" s="349" t="s">
        <v>739</v>
      </c>
      <c r="B45" s="137" t="s">
        <v>733</v>
      </c>
      <c r="C45" s="356"/>
      <c r="D45" s="648"/>
      <c r="E45" s="644"/>
    </row>
    <row r="46" spans="1:5" ht="14.25" customHeight="1" x14ac:dyDescent="0.35">
      <c r="A46" s="349" t="s">
        <v>740</v>
      </c>
      <c r="B46" s="137" t="s">
        <v>733</v>
      </c>
      <c r="C46" s="356"/>
      <c r="D46" s="648"/>
      <c r="E46" s="644"/>
    </row>
    <row r="47" spans="1:5" ht="14.25" customHeight="1" x14ac:dyDescent="0.35">
      <c r="A47" s="349" t="s">
        <v>741</v>
      </c>
      <c r="B47" s="137" t="s">
        <v>733</v>
      </c>
      <c r="C47" s="356">
        <v>500</v>
      </c>
      <c r="D47" s="649"/>
      <c r="E47" s="645"/>
    </row>
    <row r="48" spans="1:5" ht="14.25" customHeight="1" x14ac:dyDescent="0.35">
      <c r="A48" s="236" t="s">
        <v>66</v>
      </c>
      <c r="B48" s="137"/>
      <c r="C48" s="137">
        <f>SUM(C49:C54)</f>
        <v>0</v>
      </c>
      <c r="D48" s="647"/>
      <c r="E48" s="650"/>
    </row>
    <row r="49" spans="1:5" ht="14.25" customHeight="1" x14ac:dyDescent="0.35">
      <c r="A49" s="349" t="s">
        <v>742</v>
      </c>
      <c r="B49" s="137" t="s">
        <v>733</v>
      </c>
      <c r="C49" s="356"/>
      <c r="D49" s="648"/>
      <c r="E49" s="644"/>
    </row>
    <row r="50" spans="1:5" ht="14.25" customHeight="1" x14ac:dyDescent="0.35">
      <c r="A50" s="349" t="s">
        <v>743</v>
      </c>
      <c r="B50" s="338" t="s">
        <v>744</v>
      </c>
      <c r="C50" s="356"/>
      <c r="D50" s="648"/>
      <c r="E50" s="644"/>
    </row>
    <row r="51" spans="1:5" ht="14.25" customHeight="1" x14ac:dyDescent="0.35">
      <c r="A51" s="349" t="s">
        <v>745</v>
      </c>
      <c r="B51" s="338" t="s">
        <v>746</v>
      </c>
      <c r="C51" s="351">
        <f>SUM(C52:C54)</f>
        <v>0</v>
      </c>
      <c r="D51" s="648"/>
      <c r="E51" s="644"/>
    </row>
    <row r="52" spans="1:5" ht="14.25" customHeight="1" x14ac:dyDescent="0.35">
      <c r="A52" s="349" t="s">
        <v>747</v>
      </c>
      <c r="B52" s="338" t="s">
        <v>748</v>
      </c>
      <c r="C52" s="351">
        <v>0</v>
      </c>
      <c r="D52" s="648"/>
      <c r="E52" s="644"/>
    </row>
    <row r="53" spans="1:5" ht="14.25" customHeight="1" x14ac:dyDescent="0.35">
      <c r="A53" s="349" t="s">
        <v>749</v>
      </c>
      <c r="B53" s="338" t="s">
        <v>750</v>
      </c>
      <c r="C53" s="351">
        <v>0</v>
      </c>
      <c r="D53" s="648"/>
      <c r="E53" s="644"/>
    </row>
    <row r="54" spans="1:5" ht="14.25" customHeight="1" x14ac:dyDescent="0.35">
      <c r="A54" s="359"/>
      <c r="B54" s="137"/>
      <c r="C54" s="351">
        <v>0</v>
      </c>
      <c r="D54" s="649"/>
      <c r="E54" s="645"/>
    </row>
    <row r="55" spans="1:5" ht="14.25" customHeight="1" x14ac:dyDescent="0.35">
      <c r="A55" s="353"/>
      <c r="B55" s="360" t="s">
        <v>119</v>
      </c>
      <c r="C55" s="159">
        <f>C25+C34+C40+C44+C48</f>
        <v>15700</v>
      </c>
      <c r="D55" s="361"/>
      <c r="E55" s="362"/>
    </row>
    <row r="56" spans="1:5" ht="14.25" customHeight="1" x14ac:dyDescent="0.35">
      <c r="A56" s="363"/>
      <c r="B56" s="364" t="s">
        <v>120</v>
      </c>
      <c r="C56" s="365">
        <v>31</v>
      </c>
      <c r="D56" s="365">
        <v>0</v>
      </c>
      <c r="E56" s="366"/>
    </row>
    <row r="57" spans="1:5" ht="14.25" customHeight="1" x14ac:dyDescent="0.35">
      <c r="A57" s="326"/>
      <c r="B57" s="367"/>
      <c r="C57" s="368"/>
    </row>
    <row r="58" spans="1:5" ht="14.25" customHeight="1" x14ac:dyDescent="0.35">
      <c r="A58" s="326"/>
    </row>
    <row r="59" spans="1:5" ht="14.25" customHeight="1" x14ac:dyDescent="0.35">
      <c r="A59" s="634" t="s">
        <v>751</v>
      </c>
      <c r="B59" s="623"/>
      <c r="C59" s="623"/>
      <c r="D59" s="624"/>
    </row>
    <row r="60" spans="1:5" ht="14.25" customHeight="1" x14ac:dyDescent="0.35">
      <c r="A60" s="665" t="s">
        <v>752</v>
      </c>
      <c r="B60" s="666"/>
      <c r="C60" s="666"/>
      <c r="D60" s="667"/>
    </row>
    <row r="61" spans="1:5" ht="14.25" customHeight="1" x14ac:dyDescent="0.35">
      <c r="A61" s="654"/>
      <c r="B61" s="639"/>
      <c r="C61" s="639"/>
      <c r="D61" s="639"/>
    </row>
    <row r="62" spans="1:5" ht="14.25" customHeight="1" x14ac:dyDescent="0.35">
      <c r="A62" s="634" t="s">
        <v>753</v>
      </c>
      <c r="B62" s="623"/>
      <c r="C62" s="623"/>
      <c r="D62" s="624"/>
    </row>
    <row r="63" spans="1:5" ht="14.25" customHeight="1" x14ac:dyDescent="0.35">
      <c r="A63" s="665" t="s">
        <v>754</v>
      </c>
      <c r="B63" s="666"/>
      <c r="C63" s="666"/>
      <c r="D63" s="667"/>
    </row>
    <row r="64" spans="1:5" ht="14.25" customHeight="1" x14ac:dyDescent="0.35">
      <c r="A64" s="655"/>
      <c r="B64" s="631"/>
      <c r="C64" s="631"/>
      <c r="D64" s="631"/>
    </row>
    <row r="65" spans="1:4" ht="14.25" customHeight="1" x14ac:dyDescent="0.35">
      <c r="A65" s="634" t="s">
        <v>755</v>
      </c>
      <c r="B65" s="623"/>
      <c r="C65" s="623"/>
      <c r="D65" s="624"/>
    </row>
    <row r="66" spans="1:4" ht="14.25" customHeight="1" x14ac:dyDescent="0.35">
      <c r="A66" s="665" t="s">
        <v>756</v>
      </c>
      <c r="B66" s="666"/>
      <c r="C66" s="666"/>
      <c r="D66" s="667"/>
    </row>
    <row r="67" spans="1:4" ht="14.25" customHeight="1" x14ac:dyDescent="0.35">
      <c r="A67" s="326"/>
      <c r="B67" s="228"/>
      <c r="C67" s="228"/>
      <c r="D67" s="114"/>
    </row>
    <row r="68" spans="1:4" ht="14.25" customHeight="1" x14ac:dyDescent="0.35">
      <c r="A68" s="282" t="s">
        <v>45</v>
      </c>
      <c r="B68" s="114"/>
      <c r="C68" s="114"/>
      <c r="D68" s="370"/>
    </row>
    <row r="69" spans="1:4" ht="14.25" customHeight="1" x14ac:dyDescent="0.35">
      <c r="A69" s="114"/>
      <c r="B69" s="114"/>
      <c r="C69" s="114"/>
      <c r="D69" s="114"/>
    </row>
    <row r="70" spans="1:4" ht="14.25" customHeight="1" x14ac:dyDescent="0.35">
      <c r="A70" s="656" t="s">
        <v>51</v>
      </c>
      <c r="B70" s="639"/>
      <c r="D70" s="114"/>
    </row>
    <row r="71" spans="1:4" ht="14.25" customHeight="1" x14ac:dyDescent="0.35">
      <c r="A71" s="371" t="s">
        <v>39</v>
      </c>
      <c r="B71" s="372" t="s">
        <v>79</v>
      </c>
      <c r="C71" s="373" t="s">
        <v>80</v>
      </c>
      <c r="D71" s="374" t="s">
        <v>128</v>
      </c>
    </row>
    <row r="72" spans="1:4" ht="14.25" customHeight="1" x14ac:dyDescent="0.35">
      <c r="A72" s="375" t="s">
        <v>21</v>
      </c>
      <c r="B72" s="331">
        <f t="shared" ref="B72:C72" si="3">SUM(B73,B79)</f>
        <v>26954</v>
      </c>
      <c r="C72" s="376">
        <f t="shared" si="3"/>
        <v>0</v>
      </c>
      <c r="D72" s="377"/>
    </row>
    <row r="73" spans="1:4" ht="14.25" customHeight="1" x14ac:dyDescent="0.35">
      <c r="A73" s="378" t="s">
        <v>47</v>
      </c>
      <c r="B73" s="331">
        <f t="shared" ref="B73:C73" si="4">SUM(B74:B77)</f>
        <v>24454</v>
      </c>
      <c r="C73" s="379">
        <f t="shared" si="4"/>
        <v>0</v>
      </c>
      <c r="D73" s="377"/>
    </row>
    <row r="74" spans="1:4" ht="14.25" customHeight="1" x14ac:dyDescent="0.35">
      <c r="A74" s="504" t="s">
        <v>757</v>
      </c>
      <c r="B74" s="505">
        <v>10477</v>
      </c>
      <c r="C74" s="381"/>
      <c r="D74" s="377"/>
    </row>
    <row r="75" spans="1:4" ht="14.25" customHeight="1" x14ac:dyDescent="0.35">
      <c r="A75" s="546" t="s">
        <v>758</v>
      </c>
      <c r="B75" s="505">
        <v>10477</v>
      </c>
      <c r="C75" s="381"/>
      <c r="D75" s="377"/>
    </row>
    <row r="76" spans="1:4" ht="14.25" customHeight="1" x14ac:dyDescent="0.35">
      <c r="A76" s="546" t="s">
        <v>759</v>
      </c>
      <c r="B76" s="505">
        <v>3500</v>
      </c>
      <c r="C76" s="381"/>
      <c r="D76" s="377"/>
    </row>
    <row r="77" spans="1:4" ht="14.25" customHeight="1" x14ac:dyDescent="0.35">
      <c r="A77" s="380"/>
      <c r="B77" s="335"/>
      <c r="C77" s="381"/>
      <c r="D77" s="377"/>
    </row>
    <row r="78" spans="1:4" ht="14.25" customHeight="1" x14ac:dyDescent="0.35">
      <c r="A78" s="380"/>
      <c r="B78" s="335"/>
      <c r="C78" s="382"/>
      <c r="D78" s="377"/>
    </row>
    <row r="79" spans="1:4" ht="14.25" customHeight="1" x14ac:dyDescent="0.35">
      <c r="A79" s="378" t="s">
        <v>40</v>
      </c>
      <c r="B79" s="331">
        <f>B80</f>
        <v>2500</v>
      </c>
      <c r="C79" s="376">
        <f>SUM(C80:C84)</f>
        <v>0</v>
      </c>
      <c r="D79" s="377"/>
    </row>
    <row r="80" spans="1:4" ht="14.25" customHeight="1" x14ac:dyDescent="0.35">
      <c r="A80" s="380" t="s">
        <v>760</v>
      </c>
      <c r="B80" s="331">
        <v>2500</v>
      </c>
      <c r="C80" s="381"/>
      <c r="D80" s="377"/>
    </row>
    <row r="81" spans="1:5" ht="15" customHeight="1" x14ac:dyDescent="0.35"/>
    <row r="82" spans="1:5" ht="15" customHeight="1" x14ac:dyDescent="0.35"/>
    <row r="83" spans="1:5" ht="15" customHeight="1" x14ac:dyDescent="0.35"/>
    <row r="84" spans="1:5" ht="15" customHeight="1" x14ac:dyDescent="0.35"/>
    <row r="85" spans="1:5" ht="14.25" customHeight="1" x14ac:dyDescent="0.35">
      <c r="A85" s="375" t="s">
        <v>24</v>
      </c>
      <c r="B85" s="331">
        <f t="shared" ref="B85:C85" si="5">B72*0.4</f>
        <v>10781.6</v>
      </c>
      <c r="C85" s="376">
        <f t="shared" si="5"/>
        <v>0</v>
      </c>
      <c r="D85" s="377"/>
    </row>
    <row r="86" spans="1:5" ht="14.25" customHeight="1" x14ac:dyDescent="0.35">
      <c r="A86" s="384" t="s">
        <v>55</v>
      </c>
      <c r="B86" s="505">
        <f>C109</f>
        <v>10700</v>
      </c>
      <c r="C86" s="385">
        <f>D122</f>
        <v>0</v>
      </c>
      <c r="D86" s="124"/>
    </row>
    <row r="87" spans="1:5" ht="14.25" customHeight="1" x14ac:dyDescent="0.35">
      <c r="A87" s="384" t="s">
        <v>56</v>
      </c>
      <c r="B87" s="505">
        <f t="shared" ref="B87:C87" si="6">B85-B86</f>
        <v>81.600000000000364</v>
      </c>
      <c r="C87" s="386">
        <f t="shared" si="6"/>
        <v>0</v>
      </c>
      <c r="D87" s="124"/>
    </row>
    <row r="88" spans="1:5" ht="14.25" customHeight="1" x14ac:dyDescent="0.35">
      <c r="A88" s="387" t="s">
        <v>20</v>
      </c>
      <c r="B88" s="158">
        <f t="shared" ref="B88:C88" si="7">B72+B85</f>
        <v>37735.599999999999</v>
      </c>
      <c r="C88" s="154">
        <f t="shared" si="7"/>
        <v>0</v>
      </c>
      <c r="D88" s="157"/>
    </row>
    <row r="89" spans="1:5" ht="14.25" customHeight="1" x14ac:dyDescent="0.35">
      <c r="A89" s="326"/>
      <c r="D89" s="388"/>
      <c r="E89" s="389"/>
    </row>
    <row r="90" spans="1:5" ht="14.25" customHeight="1" x14ac:dyDescent="0.35">
      <c r="A90" s="229" t="s">
        <v>133</v>
      </c>
      <c r="D90" s="390"/>
      <c r="E90" s="391"/>
    </row>
    <row r="91" spans="1:5" ht="14.25" customHeight="1" x14ac:dyDescent="0.35">
      <c r="A91" s="392" t="s">
        <v>91</v>
      </c>
      <c r="B91" s="175" t="s">
        <v>92</v>
      </c>
      <c r="C91" s="372" t="s">
        <v>93</v>
      </c>
      <c r="D91" s="393" t="s">
        <v>94</v>
      </c>
      <c r="E91" s="262" t="s">
        <v>95</v>
      </c>
    </row>
    <row r="92" spans="1:5" ht="14.25" customHeight="1" x14ac:dyDescent="0.35">
      <c r="A92" s="236" t="s">
        <v>74</v>
      </c>
      <c r="B92" s="137"/>
      <c r="C92" s="330">
        <f>SUM(C93:C96)</f>
        <v>0</v>
      </c>
      <c r="D92" s="671"/>
      <c r="E92" s="657"/>
    </row>
    <row r="93" spans="1:5" ht="14.25" customHeight="1" x14ac:dyDescent="0.35">
      <c r="A93" s="349"/>
      <c r="B93" s="137"/>
      <c r="C93" s="381"/>
      <c r="D93" s="648"/>
      <c r="E93" s="644"/>
    </row>
    <row r="94" spans="1:5" ht="14.25" customHeight="1" x14ac:dyDescent="0.35">
      <c r="A94" s="349"/>
      <c r="B94" s="137"/>
      <c r="C94" s="381"/>
      <c r="D94" s="648"/>
      <c r="E94" s="644"/>
    </row>
    <row r="95" spans="1:5" ht="14.25" customHeight="1" x14ac:dyDescent="0.35">
      <c r="A95" s="349"/>
      <c r="B95" s="137"/>
      <c r="C95" s="381"/>
      <c r="D95" s="648"/>
      <c r="E95" s="644"/>
    </row>
    <row r="96" spans="1:5" ht="14.25" customHeight="1" x14ac:dyDescent="0.35">
      <c r="A96" s="353"/>
      <c r="B96" s="137"/>
      <c r="C96" s="381"/>
      <c r="D96" s="649"/>
      <c r="E96" s="645"/>
    </row>
    <row r="97" spans="1:5" ht="14.25" customHeight="1" x14ac:dyDescent="0.35">
      <c r="A97" s="236" t="s">
        <v>138</v>
      </c>
      <c r="B97" s="137"/>
      <c r="C97" s="395">
        <f>SUM(C98:C100)</f>
        <v>10700</v>
      </c>
      <c r="D97" s="671" t="s">
        <v>761</v>
      </c>
      <c r="E97" s="657"/>
    </row>
    <row r="98" spans="1:5" ht="14.25" customHeight="1" x14ac:dyDescent="0.35">
      <c r="A98" s="349" t="s">
        <v>762</v>
      </c>
      <c r="B98" s="137" t="s">
        <v>763</v>
      </c>
      <c r="C98" s="381">
        <v>6500</v>
      </c>
      <c r="D98" s="648"/>
      <c r="E98" s="644"/>
    </row>
    <row r="99" spans="1:5" ht="14.25" customHeight="1" x14ac:dyDescent="0.35">
      <c r="A99" s="349" t="s">
        <v>764</v>
      </c>
      <c r="B99" s="137" t="s">
        <v>765</v>
      </c>
      <c r="C99" s="381">
        <v>4200</v>
      </c>
      <c r="D99" s="648"/>
      <c r="E99" s="644"/>
    </row>
    <row r="100" spans="1:5" ht="14.25" customHeight="1" x14ac:dyDescent="0.35">
      <c r="A100" s="236"/>
      <c r="B100" s="137"/>
      <c r="C100" s="381"/>
      <c r="D100" s="649"/>
      <c r="E100" s="645"/>
    </row>
    <row r="101" spans="1:5" ht="14.25" customHeight="1" x14ac:dyDescent="0.35">
      <c r="A101" s="236" t="s">
        <v>75</v>
      </c>
      <c r="B101" s="137"/>
      <c r="C101" s="381">
        <f>SUM(C102:C105)</f>
        <v>0</v>
      </c>
      <c r="D101" s="658"/>
      <c r="E101" s="657"/>
    </row>
    <row r="102" spans="1:5" ht="14.25" customHeight="1" x14ac:dyDescent="0.35">
      <c r="A102" s="349"/>
      <c r="B102" s="137"/>
      <c r="C102" s="398"/>
      <c r="D102" s="659"/>
      <c r="E102" s="644"/>
    </row>
    <row r="103" spans="1:5" ht="14.25" customHeight="1" x14ac:dyDescent="0.35">
      <c r="A103" s="399"/>
      <c r="B103" s="137"/>
      <c r="C103" s="400"/>
      <c r="D103" s="659"/>
      <c r="E103" s="644"/>
    </row>
    <row r="104" spans="1:5" ht="14.25" customHeight="1" x14ac:dyDescent="0.35">
      <c r="A104" s="353"/>
      <c r="B104" s="137"/>
      <c r="C104" s="401"/>
      <c r="D104" s="659"/>
      <c r="E104" s="644"/>
    </row>
    <row r="105" spans="1:5" ht="14.25" customHeight="1" x14ac:dyDescent="0.35">
      <c r="A105" s="353"/>
      <c r="B105" s="137"/>
      <c r="C105" s="402"/>
      <c r="D105" s="660"/>
      <c r="E105" s="645"/>
    </row>
    <row r="106" spans="1:5" ht="14.25" customHeight="1" x14ac:dyDescent="0.35">
      <c r="A106" s="354" t="s">
        <v>66</v>
      </c>
      <c r="B106" s="137"/>
      <c r="C106" s="403">
        <f>SUM(C107:C108)</f>
        <v>0</v>
      </c>
      <c r="D106" s="658"/>
      <c r="E106" s="657"/>
    </row>
    <row r="107" spans="1:5" ht="14.25" customHeight="1" x14ac:dyDescent="0.35">
      <c r="A107" s="349"/>
      <c r="B107" s="137"/>
      <c r="C107" s="400"/>
      <c r="D107" s="659"/>
      <c r="E107" s="644"/>
    </row>
    <row r="108" spans="1:5" ht="14.25" customHeight="1" x14ac:dyDescent="0.35">
      <c r="A108" s="349"/>
      <c r="B108" s="137"/>
      <c r="C108" s="400"/>
      <c r="D108" s="660"/>
      <c r="E108" s="645"/>
    </row>
    <row r="109" spans="1:5" ht="14.25" customHeight="1" x14ac:dyDescent="0.35">
      <c r="A109" s="353"/>
      <c r="B109" s="360" t="s">
        <v>119</v>
      </c>
      <c r="C109" s="404">
        <f>C92+C97+C101+C106</f>
        <v>10700</v>
      </c>
      <c r="D109" s="405"/>
      <c r="E109" s="406"/>
    </row>
    <row r="110" spans="1:5" ht="14.25" customHeight="1" x14ac:dyDescent="0.35">
      <c r="A110" s="661" t="s">
        <v>147</v>
      </c>
      <c r="B110" s="653"/>
      <c r="C110" s="407">
        <v>87</v>
      </c>
      <c r="D110" s="408">
        <v>0</v>
      </c>
      <c r="E110" s="362">
        <v>0</v>
      </c>
    </row>
    <row r="111" spans="1:5" ht="14.25" customHeight="1" x14ac:dyDescent="0.35">
      <c r="A111" s="662" t="s">
        <v>34</v>
      </c>
      <c r="B111" s="663"/>
      <c r="C111" s="365">
        <v>106</v>
      </c>
      <c r="D111" s="409">
        <v>0</v>
      </c>
      <c r="E111" s="366">
        <v>0</v>
      </c>
    </row>
    <row r="114" spans="1:4" ht="14.25" customHeight="1" x14ac:dyDescent="0.35">
      <c r="A114" s="634" t="s">
        <v>766</v>
      </c>
      <c r="B114" s="623"/>
      <c r="C114" s="623"/>
      <c r="D114" s="624"/>
    </row>
    <row r="115" spans="1:4" ht="14.25" customHeight="1" x14ac:dyDescent="0.35">
      <c r="A115" s="674" t="s">
        <v>767</v>
      </c>
      <c r="B115" s="666"/>
      <c r="C115" s="666"/>
      <c r="D115" s="667"/>
    </row>
    <row r="116" spans="1:4" ht="14.25" customHeight="1" x14ac:dyDescent="0.35">
      <c r="A116" s="654"/>
      <c r="B116" s="639"/>
      <c r="C116" s="639"/>
      <c r="D116" s="639"/>
    </row>
    <row r="117" spans="1:4" ht="14.25" customHeight="1" x14ac:dyDescent="0.35">
      <c r="A117" s="634" t="s">
        <v>768</v>
      </c>
      <c r="B117" s="623"/>
      <c r="C117" s="623"/>
      <c r="D117" s="624"/>
    </row>
    <row r="118" spans="1:4" ht="14.25" customHeight="1" x14ac:dyDescent="0.35">
      <c r="A118" s="674" t="s">
        <v>769</v>
      </c>
      <c r="B118" s="666"/>
      <c r="C118" s="666"/>
      <c r="D118" s="667"/>
    </row>
    <row r="119" spans="1:4" ht="14.25" customHeight="1" x14ac:dyDescent="0.35">
      <c r="A119" s="655"/>
      <c r="B119" s="631"/>
      <c r="C119" s="631"/>
      <c r="D119" s="631"/>
    </row>
    <row r="120" spans="1:4" ht="14.25" customHeight="1" x14ac:dyDescent="0.35">
      <c r="A120" s="634" t="s">
        <v>770</v>
      </c>
      <c r="B120" s="623"/>
      <c r="C120" s="623"/>
      <c r="D120" s="624"/>
    </row>
    <row r="121" spans="1:4" ht="14.25" customHeight="1" x14ac:dyDescent="0.35">
      <c r="A121" s="674" t="s">
        <v>756</v>
      </c>
      <c r="B121" s="666"/>
      <c r="C121" s="666"/>
      <c r="D121" s="667"/>
    </row>
  </sheetData>
  <mergeCells count="38">
    <mergeCell ref="A119:D119"/>
    <mergeCell ref="A120:D120"/>
    <mergeCell ref="A121:D121"/>
    <mergeCell ref="A110:B110"/>
    <mergeCell ref="A111:B111"/>
    <mergeCell ref="A114:D114"/>
    <mergeCell ref="A115:D115"/>
    <mergeCell ref="A116:D116"/>
    <mergeCell ref="A117:D117"/>
    <mergeCell ref="A118:D118"/>
    <mergeCell ref="D97:D100"/>
    <mergeCell ref="E97:E100"/>
    <mergeCell ref="D101:D105"/>
    <mergeCell ref="E101:E105"/>
    <mergeCell ref="D106:D108"/>
    <mergeCell ref="E106:E108"/>
    <mergeCell ref="A64:D64"/>
    <mergeCell ref="A65:D65"/>
    <mergeCell ref="A66:D66"/>
    <mergeCell ref="A70:B70"/>
    <mergeCell ref="E92:E96"/>
    <mergeCell ref="D92:D96"/>
    <mergeCell ref="A59:D59"/>
    <mergeCell ref="A60:D60"/>
    <mergeCell ref="A61:D61"/>
    <mergeCell ref="A62:D62"/>
    <mergeCell ref="A63:D63"/>
    <mergeCell ref="D40:D43"/>
    <mergeCell ref="E40:E43"/>
    <mergeCell ref="D44:D47"/>
    <mergeCell ref="E44:E47"/>
    <mergeCell ref="D48:D54"/>
    <mergeCell ref="E48:E54"/>
    <mergeCell ref="A3:B3"/>
    <mergeCell ref="D25:D33"/>
    <mergeCell ref="E25:E33"/>
    <mergeCell ref="D34:D39"/>
    <mergeCell ref="E34:E39"/>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37"/>
  <sheetViews>
    <sheetView workbookViewId="0">
      <selection activeCell="G10" sqref="G10"/>
    </sheetView>
  </sheetViews>
  <sheetFormatPr defaultColWidth="14.453125" defaultRowHeight="15" customHeight="1" x14ac:dyDescent="0.35"/>
  <cols>
    <col min="1" max="1" width="38.7265625" customWidth="1"/>
    <col min="2" max="2" width="7.54296875" customWidth="1"/>
    <col min="3" max="6" width="5.453125" customWidth="1"/>
    <col min="7" max="7" width="5.81640625" customWidth="1"/>
    <col min="8" max="8" width="9.54296875" customWidth="1"/>
    <col min="9" max="12" width="5.453125" customWidth="1"/>
    <col min="13" max="13" width="5.26953125" customWidth="1"/>
    <col min="14" max="14" width="8.08984375" customWidth="1"/>
    <col min="15" max="19" width="5.453125" customWidth="1"/>
    <col min="20" max="20" width="8.26953125" customWidth="1"/>
    <col min="21" max="23" width="5.453125" customWidth="1"/>
    <col min="24" max="24" width="5.54296875" customWidth="1"/>
    <col min="25" max="25" width="5.453125" customWidth="1"/>
    <col min="26" max="26" width="8.26953125" customWidth="1"/>
    <col min="27" max="30" width="5.453125" customWidth="1"/>
    <col min="31" max="31" width="6" customWidth="1"/>
    <col min="32" max="32" width="8.54296875" customWidth="1"/>
    <col min="33" max="36" width="6.26953125" customWidth="1"/>
    <col min="37" max="37" width="5.54296875" customWidth="1"/>
    <col min="38" max="38" width="8.26953125" customWidth="1"/>
    <col min="39" max="43" width="5.453125" customWidth="1"/>
    <col min="44" max="44" width="7.7265625" customWidth="1"/>
    <col min="45" max="48" width="5.453125" customWidth="1"/>
    <col min="49" max="49" width="5.26953125" customWidth="1"/>
    <col min="50" max="50" width="8.26953125" customWidth="1"/>
    <col min="51" max="51" width="5.453125" customWidth="1"/>
    <col min="52" max="52" width="7.453125" customWidth="1"/>
    <col min="53" max="55" width="5.453125" customWidth="1"/>
    <col min="56" max="56" width="5.453125" hidden="1" customWidth="1"/>
    <col min="57" max="57" width="7.81640625" customWidth="1"/>
    <col min="58" max="58" width="8.26953125" customWidth="1"/>
    <col min="59" max="62" width="5.453125" customWidth="1"/>
    <col min="63" max="63" width="8.26953125" customWidth="1"/>
    <col min="64" max="68" width="5.453125" customWidth="1"/>
    <col min="69" max="69" width="8.26953125" customWidth="1"/>
    <col min="70" max="74" width="5.453125" customWidth="1"/>
    <col min="75" max="75" width="8.26953125" customWidth="1"/>
    <col min="76" max="80" width="5.453125" customWidth="1"/>
    <col min="81" max="81" width="8.26953125" customWidth="1"/>
    <col min="82" max="86" width="5.453125" customWidth="1"/>
    <col min="87" max="87" width="8.26953125" customWidth="1"/>
    <col min="88" max="92" width="5.453125" customWidth="1"/>
    <col min="93" max="93" width="8.26953125" customWidth="1"/>
    <col min="94" max="98" width="5.453125" customWidth="1"/>
    <col min="99" max="99" width="9.81640625" customWidth="1"/>
    <col min="100" max="100" width="11" customWidth="1"/>
  </cols>
  <sheetData>
    <row r="1" spans="1:99" ht="27.75" customHeight="1" x14ac:dyDescent="0.6">
      <c r="A1" s="113" t="s">
        <v>35</v>
      </c>
      <c r="K1" s="729"/>
      <c r="L1" s="727"/>
      <c r="M1" s="727"/>
      <c r="N1" s="727"/>
      <c r="O1" s="727"/>
      <c r="P1" s="727"/>
      <c r="Q1" s="727"/>
      <c r="R1" s="727"/>
      <c r="S1" s="727"/>
      <c r="T1" s="727"/>
      <c r="U1" s="728"/>
    </row>
    <row r="2" spans="1:99" ht="16.5" customHeight="1" x14ac:dyDescent="0.35">
      <c r="A2" s="114"/>
    </row>
    <row r="3" spans="1:99" ht="18" customHeight="1" x14ac:dyDescent="0.45">
      <c r="A3" s="115" t="s">
        <v>36</v>
      </c>
    </row>
    <row r="4" spans="1:99" ht="18" customHeight="1" x14ac:dyDescent="0.35">
      <c r="A4" s="116" t="s">
        <v>37</v>
      </c>
    </row>
    <row r="5" spans="1:99" ht="18" customHeight="1" x14ac:dyDescent="0.35">
      <c r="A5" s="117" t="s">
        <v>38</v>
      </c>
      <c r="B5" s="622" t="s">
        <v>3</v>
      </c>
      <c r="C5" s="623"/>
      <c r="D5" s="623"/>
      <c r="E5" s="623"/>
      <c r="F5" s="623"/>
      <c r="G5" s="623"/>
      <c r="H5" s="622" t="s">
        <v>4</v>
      </c>
      <c r="I5" s="623"/>
      <c r="J5" s="623"/>
      <c r="K5" s="623"/>
      <c r="L5" s="623"/>
      <c r="M5" s="624"/>
      <c r="N5" s="625" t="s">
        <v>5</v>
      </c>
      <c r="O5" s="623"/>
      <c r="P5" s="623"/>
      <c r="Q5" s="623"/>
      <c r="R5" s="623"/>
      <c r="S5" s="623"/>
      <c r="T5" s="622" t="s">
        <v>6</v>
      </c>
      <c r="U5" s="623"/>
      <c r="V5" s="623"/>
      <c r="W5" s="623"/>
      <c r="X5" s="623"/>
      <c r="Y5" s="624"/>
      <c r="Z5" s="622" t="s">
        <v>7</v>
      </c>
      <c r="AA5" s="623"/>
      <c r="AB5" s="623"/>
      <c r="AC5" s="623"/>
      <c r="AD5" s="623"/>
      <c r="AE5" s="623"/>
      <c r="AF5" s="622" t="s">
        <v>8</v>
      </c>
      <c r="AG5" s="623"/>
      <c r="AH5" s="623"/>
      <c r="AI5" s="623"/>
      <c r="AJ5" s="623"/>
      <c r="AK5" s="624"/>
      <c r="AL5" s="622" t="s">
        <v>9</v>
      </c>
      <c r="AM5" s="623"/>
      <c r="AN5" s="623"/>
      <c r="AO5" s="623"/>
      <c r="AP5" s="623"/>
      <c r="AQ5" s="624"/>
      <c r="AR5" s="622" t="s">
        <v>10</v>
      </c>
      <c r="AS5" s="623"/>
      <c r="AT5" s="623"/>
      <c r="AU5" s="623"/>
      <c r="AV5" s="623"/>
      <c r="AW5" s="624"/>
      <c r="AX5" s="622" t="s">
        <v>11</v>
      </c>
      <c r="AY5" s="623"/>
      <c r="AZ5" s="623"/>
      <c r="BA5" s="623"/>
      <c r="BB5" s="623"/>
      <c r="BC5" s="624"/>
      <c r="BD5" s="622" t="s">
        <v>12</v>
      </c>
      <c r="BE5" s="623"/>
      <c r="BF5" s="623"/>
      <c r="BG5" s="623"/>
      <c r="BH5" s="623"/>
      <c r="BI5" s="623"/>
      <c r="BJ5" s="624"/>
      <c r="BK5" s="622" t="s">
        <v>13</v>
      </c>
      <c r="BL5" s="623"/>
      <c r="BM5" s="623"/>
      <c r="BN5" s="623"/>
      <c r="BO5" s="623"/>
      <c r="BP5" s="624"/>
      <c r="BQ5" s="622" t="s">
        <v>14</v>
      </c>
      <c r="BR5" s="623"/>
      <c r="BS5" s="623"/>
      <c r="BT5" s="623"/>
      <c r="BU5" s="623"/>
      <c r="BV5" s="624"/>
      <c r="BW5" s="622" t="s">
        <v>15</v>
      </c>
      <c r="BX5" s="623"/>
      <c r="BY5" s="623"/>
      <c r="BZ5" s="623"/>
      <c r="CA5" s="623"/>
      <c r="CB5" s="624"/>
      <c r="CC5" s="622" t="s">
        <v>16</v>
      </c>
      <c r="CD5" s="623"/>
      <c r="CE5" s="623"/>
      <c r="CF5" s="623"/>
      <c r="CG5" s="623"/>
      <c r="CH5" s="624"/>
      <c r="CI5" s="622" t="s">
        <v>17</v>
      </c>
      <c r="CJ5" s="623"/>
      <c r="CK5" s="623"/>
      <c r="CL5" s="623"/>
      <c r="CM5" s="623"/>
      <c r="CN5" s="624"/>
      <c r="CO5" s="622" t="s">
        <v>18</v>
      </c>
      <c r="CP5" s="623"/>
      <c r="CQ5" s="623"/>
      <c r="CR5" s="623"/>
      <c r="CS5" s="623"/>
      <c r="CT5" s="624"/>
      <c r="CU5" s="118"/>
    </row>
    <row r="6" spans="1:99" ht="18" customHeight="1" x14ac:dyDescent="0.35">
      <c r="A6" s="119" t="s">
        <v>39</v>
      </c>
      <c r="B6" s="120">
        <v>2024</v>
      </c>
      <c r="C6" s="121">
        <v>2025</v>
      </c>
      <c r="D6" s="121">
        <v>2026</v>
      </c>
      <c r="E6" s="121">
        <v>2027</v>
      </c>
      <c r="F6" s="121">
        <v>2028</v>
      </c>
      <c r="G6" s="122">
        <v>2029</v>
      </c>
      <c r="H6" s="123">
        <v>2024</v>
      </c>
      <c r="I6" s="121">
        <v>2025</v>
      </c>
      <c r="J6" s="121">
        <v>2026</v>
      </c>
      <c r="K6" s="121">
        <v>2027</v>
      </c>
      <c r="L6" s="121">
        <v>2028</v>
      </c>
      <c r="M6" s="124">
        <v>2029</v>
      </c>
      <c r="N6" s="125">
        <v>2024</v>
      </c>
      <c r="O6" s="121">
        <v>2025</v>
      </c>
      <c r="P6" s="121">
        <v>2026</v>
      </c>
      <c r="Q6" s="121">
        <v>2027</v>
      </c>
      <c r="R6" s="121">
        <v>2028</v>
      </c>
      <c r="S6" s="122">
        <v>2029</v>
      </c>
      <c r="T6" s="120">
        <v>2024</v>
      </c>
      <c r="U6" s="121">
        <v>2025</v>
      </c>
      <c r="V6" s="121">
        <v>2026</v>
      </c>
      <c r="W6" s="121">
        <v>2027</v>
      </c>
      <c r="X6" s="121">
        <v>2028</v>
      </c>
      <c r="Y6" s="124">
        <v>2029</v>
      </c>
      <c r="Z6" s="120">
        <v>2024</v>
      </c>
      <c r="AA6" s="121">
        <v>2025</v>
      </c>
      <c r="AB6" s="121">
        <v>2026</v>
      </c>
      <c r="AC6" s="121">
        <v>2027</v>
      </c>
      <c r="AD6" s="121">
        <v>2028</v>
      </c>
      <c r="AE6" s="122">
        <v>2029</v>
      </c>
      <c r="AF6" s="120">
        <v>2024</v>
      </c>
      <c r="AG6" s="121">
        <v>2025</v>
      </c>
      <c r="AH6" s="121">
        <v>2026</v>
      </c>
      <c r="AI6" s="121">
        <v>2027</v>
      </c>
      <c r="AJ6" s="121">
        <v>2028</v>
      </c>
      <c r="AK6" s="124">
        <v>2029</v>
      </c>
      <c r="AL6" s="120">
        <v>2024</v>
      </c>
      <c r="AM6" s="121">
        <v>2025</v>
      </c>
      <c r="AN6" s="121">
        <v>2026</v>
      </c>
      <c r="AO6" s="121">
        <v>2027</v>
      </c>
      <c r="AP6" s="121">
        <v>2028</v>
      </c>
      <c r="AQ6" s="124">
        <v>2029</v>
      </c>
      <c r="AR6" s="120">
        <v>2024</v>
      </c>
      <c r="AS6" s="121">
        <v>2025</v>
      </c>
      <c r="AT6" s="121">
        <v>2026</v>
      </c>
      <c r="AU6" s="121">
        <v>2027</v>
      </c>
      <c r="AV6" s="121">
        <v>2028</v>
      </c>
      <c r="AW6" s="124">
        <v>2029</v>
      </c>
      <c r="AX6" s="120">
        <v>2024</v>
      </c>
      <c r="AY6" s="121">
        <v>2025</v>
      </c>
      <c r="AZ6" s="121">
        <v>2026</v>
      </c>
      <c r="BA6" s="121">
        <v>2027</v>
      </c>
      <c r="BB6" s="121">
        <v>2028</v>
      </c>
      <c r="BC6" s="124">
        <v>2029</v>
      </c>
      <c r="BD6" s="120">
        <v>2024</v>
      </c>
      <c r="BE6" s="125">
        <v>2024</v>
      </c>
      <c r="BF6" s="121">
        <v>2025</v>
      </c>
      <c r="BG6" s="121">
        <v>2026</v>
      </c>
      <c r="BH6" s="121">
        <v>2027</v>
      </c>
      <c r="BI6" s="121">
        <v>2028</v>
      </c>
      <c r="BJ6" s="124">
        <v>2029</v>
      </c>
      <c r="BK6" s="120">
        <v>2024</v>
      </c>
      <c r="BL6" s="121">
        <v>2025</v>
      </c>
      <c r="BM6" s="121">
        <v>2026</v>
      </c>
      <c r="BN6" s="121">
        <v>2027</v>
      </c>
      <c r="BO6" s="121">
        <v>2028</v>
      </c>
      <c r="BP6" s="124">
        <v>2029</v>
      </c>
      <c r="BQ6" s="120">
        <v>2024</v>
      </c>
      <c r="BR6" s="121">
        <v>2025</v>
      </c>
      <c r="BS6" s="121">
        <v>2026</v>
      </c>
      <c r="BT6" s="121">
        <v>2027</v>
      </c>
      <c r="BU6" s="121">
        <v>2028</v>
      </c>
      <c r="BV6" s="124">
        <v>2029</v>
      </c>
      <c r="BW6" s="120">
        <v>2024</v>
      </c>
      <c r="BX6" s="121">
        <v>2025</v>
      </c>
      <c r="BY6" s="121">
        <v>2026</v>
      </c>
      <c r="BZ6" s="121">
        <v>2027</v>
      </c>
      <c r="CA6" s="121">
        <v>2028</v>
      </c>
      <c r="CB6" s="124">
        <v>2029</v>
      </c>
      <c r="CC6" s="120">
        <v>2024</v>
      </c>
      <c r="CD6" s="121">
        <v>2025</v>
      </c>
      <c r="CE6" s="121">
        <v>2026</v>
      </c>
      <c r="CF6" s="121">
        <v>2027</v>
      </c>
      <c r="CG6" s="121">
        <v>2028</v>
      </c>
      <c r="CH6" s="124">
        <v>2029</v>
      </c>
      <c r="CI6" s="120">
        <v>2024</v>
      </c>
      <c r="CJ6" s="121">
        <v>2025</v>
      </c>
      <c r="CK6" s="121">
        <v>2026</v>
      </c>
      <c r="CL6" s="121">
        <v>2027</v>
      </c>
      <c r="CM6" s="121">
        <v>2028</v>
      </c>
      <c r="CN6" s="124">
        <v>2029</v>
      </c>
      <c r="CO6" s="120">
        <v>2024</v>
      </c>
      <c r="CP6" s="121">
        <v>2025</v>
      </c>
      <c r="CQ6" s="121">
        <v>2026</v>
      </c>
      <c r="CR6" s="121">
        <v>2027</v>
      </c>
      <c r="CS6" s="121">
        <v>2028</v>
      </c>
      <c r="CT6" s="124">
        <v>2029</v>
      </c>
      <c r="CU6" s="126" t="s">
        <v>20</v>
      </c>
    </row>
    <row r="7" spans="1:99" ht="18" customHeight="1" x14ac:dyDescent="0.35">
      <c r="A7" s="127" t="s">
        <v>21</v>
      </c>
      <c r="B7" s="128">
        <v>66106</v>
      </c>
      <c r="C7" s="129"/>
      <c r="D7" s="130">
        <f>'2026 aasta _koond'!C7</f>
        <v>0</v>
      </c>
      <c r="E7" s="129"/>
      <c r="F7" s="129"/>
      <c r="G7" s="129"/>
      <c r="H7" s="128">
        <v>42493.53</v>
      </c>
      <c r="I7" s="131"/>
      <c r="J7" s="130">
        <f>'2026 aasta _koond'!E7</f>
        <v>0</v>
      </c>
      <c r="K7" s="131"/>
      <c r="L7" s="131"/>
      <c r="M7" s="132"/>
      <c r="N7" s="133">
        <v>88970</v>
      </c>
      <c r="O7" s="134"/>
      <c r="P7" s="134">
        <f>'2026 aasta _koond'!G7</f>
        <v>0</v>
      </c>
      <c r="Q7" s="134"/>
      <c r="R7" s="134"/>
      <c r="S7" s="130"/>
      <c r="T7" s="128">
        <v>54407</v>
      </c>
      <c r="U7" s="134"/>
      <c r="V7" s="134">
        <f>'2026 aasta _koond'!I7</f>
        <v>0</v>
      </c>
      <c r="W7" s="134"/>
      <c r="X7" s="134"/>
      <c r="Y7" s="135"/>
      <c r="Z7" s="128">
        <v>31580</v>
      </c>
      <c r="AA7" s="136"/>
      <c r="AB7" s="133">
        <f>'2026 aasta _koond'!K7</f>
        <v>0</v>
      </c>
      <c r="AC7" s="136"/>
      <c r="AD7" s="136"/>
      <c r="AE7" s="129"/>
      <c r="AF7" s="128">
        <v>37790</v>
      </c>
      <c r="AG7" s="137"/>
      <c r="AH7" s="134">
        <f>'2026 aasta _koond'!M7</f>
        <v>0</v>
      </c>
      <c r="AI7" s="137"/>
      <c r="AJ7" s="137"/>
      <c r="AK7" s="135"/>
      <c r="AL7" s="128">
        <v>42415.64</v>
      </c>
      <c r="AM7" s="136"/>
      <c r="AN7" s="133">
        <f>'2026 aasta _koond'!O7</f>
        <v>0</v>
      </c>
      <c r="AO7" s="136"/>
      <c r="AP7" s="136"/>
      <c r="AQ7" s="138"/>
      <c r="AR7" s="128">
        <v>54425</v>
      </c>
      <c r="AS7" s="137"/>
      <c r="AT7" s="134">
        <f>'2026 aasta _koond'!Q7</f>
        <v>0</v>
      </c>
      <c r="AU7" s="137"/>
      <c r="AV7" s="137"/>
      <c r="AW7" s="135"/>
      <c r="AX7" s="128">
        <v>54214.11</v>
      </c>
      <c r="AY7" s="137"/>
      <c r="AZ7" s="134">
        <f>'2026 aasta _koond'!S7</f>
        <v>0</v>
      </c>
      <c r="BA7" s="137"/>
      <c r="BB7" s="137"/>
      <c r="BC7" s="135"/>
      <c r="BD7" s="128"/>
      <c r="BE7" s="133">
        <v>40893.79</v>
      </c>
      <c r="BF7" s="134"/>
      <c r="BG7" s="134">
        <f>'2026 aasta _koond'!U7</f>
        <v>0</v>
      </c>
      <c r="BH7" s="137"/>
      <c r="BI7" s="137"/>
      <c r="BJ7" s="135"/>
      <c r="BK7" s="128">
        <v>47499.92</v>
      </c>
      <c r="BL7" s="137"/>
      <c r="BM7" s="134">
        <f>'2026 aasta _koond'!W7</f>
        <v>0</v>
      </c>
      <c r="BN7" s="137"/>
      <c r="BO7" s="137"/>
      <c r="BP7" s="135"/>
      <c r="BQ7" s="128">
        <v>91684</v>
      </c>
      <c r="BR7" s="137"/>
      <c r="BS7" s="134">
        <f>'2026 aasta _koond'!Y7</f>
        <v>93392.72</v>
      </c>
      <c r="BT7" s="137"/>
      <c r="BU7" s="137"/>
      <c r="BV7" s="135"/>
      <c r="BW7" s="128">
        <v>59489.18</v>
      </c>
      <c r="BX7" s="137"/>
      <c r="BY7" s="134">
        <f>'2026 aasta _koond'!AA7</f>
        <v>0</v>
      </c>
      <c r="BZ7" s="137"/>
      <c r="CA7" s="137"/>
      <c r="CB7" s="135"/>
      <c r="CC7" s="128">
        <v>49700</v>
      </c>
      <c r="CD7" s="137"/>
      <c r="CE7" s="134">
        <f>'2026 aasta _koond'!AC7</f>
        <v>0</v>
      </c>
      <c r="CF7" s="137"/>
      <c r="CG7" s="137"/>
      <c r="CH7" s="135"/>
      <c r="CI7" s="128">
        <v>50978</v>
      </c>
      <c r="CJ7" s="137"/>
      <c r="CK7" s="134">
        <f>'2026 aasta _koond'!AE7</f>
        <v>0</v>
      </c>
      <c r="CL7" s="137"/>
      <c r="CM7" s="136"/>
      <c r="CN7" s="135"/>
      <c r="CO7" s="128">
        <v>85366</v>
      </c>
      <c r="CP7" s="137"/>
      <c r="CQ7" s="134">
        <f>'2026 aasta _koond'!AG7</f>
        <v>0</v>
      </c>
      <c r="CR7" s="137"/>
      <c r="CS7" s="137"/>
      <c r="CT7" s="135"/>
      <c r="CU7" s="139">
        <f t="shared" ref="CU7:CU10" si="0">SUM(B7:CT7)</f>
        <v>991404.89</v>
      </c>
    </row>
    <row r="8" spans="1:99" ht="18" customHeight="1" x14ac:dyDescent="0.35">
      <c r="A8" s="140" t="s">
        <v>22</v>
      </c>
      <c r="B8" s="128">
        <v>66106</v>
      </c>
      <c r="C8" s="129"/>
      <c r="D8" s="130">
        <f>'2026 aasta _koond'!C8</f>
        <v>0</v>
      </c>
      <c r="E8" s="129"/>
      <c r="F8" s="129"/>
      <c r="G8" s="129"/>
      <c r="H8" s="128">
        <v>42493.53</v>
      </c>
      <c r="I8" s="137"/>
      <c r="J8" s="130">
        <f>'2026 aasta _koond'!E8</f>
        <v>0</v>
      </c>
      <c r="K8" s="137"/>
      <c r="L8" s="137"/>
      <c r="M8" s="135"/>
      <c r="N8" s="133">
        <v>88970</v>
      </c>
      <c r="O8" s="134"/>
      <c r="P8" s="134">
        <f>'2026 aasta _koond'!G8</f>
        <v>0</v>
      </c>
      <c r="Q8" s="134"/>
      <c r="R8" s="134"/>
      <c r="S8" s="130"/>
      <c r="T8" s="128">
        <v>47182</v>
      </c>
      <c r="U8" s="134"/>
      <c r="V8" s="134">
        <f>'2026 aasta _koond'!I8</f>
        <v>0</v>
      </c>
      <c r="W8" s="134"/>
      <c r="X8" s="134"/>
      <c r="Y8" s="135"/>
      <c r="Z8" s="128">
        <v>22951</v>
      </c>
      <c r="AA8" s="136"/>
      <c r="AB8" s="133">
        <f>'2026 aasta _koond'!K8</f>
        <v>0</v>
      </c>
      <c r="AC8" s="136"/>
      <c r="AD8" s="136"/>
      <c r="AE8" s="129"/>
      <c r="AF8" s="128">
        <v>37269</v>
      </c>
      <c r="AG8" s="137"/>
      <c r="AH8" s="134">
        <f>'2026 aasta _koond'!M8</f>
        <v>0</v>
      </c>
      <c r="AI8" s="137"/>
      <c r="AJ8" s="137"/>
      <c r="AK8" s="135"/>
      <c r="AL8" s="128">
        <v>34330.01</v>
      </c>
      <c r="AM8" s="136"/>
      <c r="AN8" s="133">
        <f>'2026 aasta _koond'!O8</f>
        <v>0</v>
      </c>
      <c r="AO8" s="136"/>
      <c r="AP8" s="136"/>
      <c r="AQ8" s="138"/>
      <c r="AR8" s="128">
        <v>54425</v>
      </c>
      <c r="AS8" s="137"/>
      <c r="AT8" s="134">
        <f>'2026 aasta _koond'!Q8</f>
        <v>0</v>
      </c>
      <c r="AU8" s="137"/>
      <c r="AV8" s="137"/>
      <c r="AW8" s="135"/>
      <c r="AX8" s="128">
        <v>54214.11</v>
      </c>
      <c r="AY8" s="137"/>
      <c r="AZ8" s="134">
        <f>'2026 aasta _koond'!S8</f>
        <v>0</v>
      </c>
      <c r="BA8" s="137"/>
      <c r="BB8" s="137"/>
      <c r="BC8" s="135"/>
      <c r="BD8" s="128"/>
      <c r="BE8" s="133">
        <v>40893.79</v>
      </c>
      <c r="BF8" s="134"/>
      <c r="BG8" s="134">
        <f>'2026 aasta _koond'!U8</f>
        <v>0</v>
      </c>
      <c r="BH8" s="137"/>
      <c r="BI8" s="137"/>
      <c r="BJ8" s="135"/>
      <c r="BK8" s="128">
        <v>47285</v>
      </c>
      <c r="BL8" s="137"/>
      <c r="BM8" s="134">
        <f>'2026 aasta _koond'!W8</f>
        <v>0</v>
      </c>
      <c r="BN8" s="137"/>
      <c r="BO8" s="137"/>
      <c r="BP8" s="135"/>
      <c r="BQ8" s="128">
        <v>91684</v>
      </c>
      <c r="BR8" s="137"/>
      <c r="BS8" s="134">
        <f>'2026 aasta _koond'!Y8</f>
        <v>93392.72</v>
      </c>
      <c r="BT8" s="137"/>
      <c r="BU8" s="137"/>
      <c r="BV8" s="135"/>
      <c r="BW8" s="128">
        <v>57674.85</v>
      </c>
      <c r="BX8" s="137"/>
      <c r="BY8" s="134">
        <f>'2026 aasta _koond'!AA8</f>
        <v>0</v>
      </c>
      <c r="BZ8" s="137"/>
      <c r="CA8" s="137"/>
      <c r="CB8" s="135"/>
      <c r="CC8" s="128">
        <v>49700</v>
      </c>
      <c r="CD8" s="137"/>
      <c r="CE8" s="134">
        <f>'2026 aasta _koond'!AC8</f>
        <v>0</v>
      </c>
      <c r="CF8" s="137"/>
      <c r="CG8" s="137"/>
      <c r="CH8" s="135"/>
      <c r="CI8" s="128">
        <v>50978</v>
      </c>
      <c r="CJ8" s="137"/>
      <c r="CK8" s="134">
        <f>'2026 aasta _koond'!AE8</f>
        <v>0</v>
      </c>
      <c r="CL8" s="137"/>
      <c r="CM8" s="136"/>
      <c r="CN8" s="135"/>
      <c r="CO8" s="128">
        <v>75063</v>
      </c>
      <c r="CP8" s="137"/>
      <c r="CQ8" s="134">
        <f>'2026 aasta _koond'!AG8</f>
        <v>0</v>
      </c>
      <c r="CR8" s="137"/>
      <c r="CS8" s="137"/>
      <c r="CT8" s="135"/>
      <c r="CU8" s="139">
        <f t="shared" si="0"/>
        <v>954612.00999999989</v>
      </c>
    </row>
    <row r="9" spans="1:99" ht="18" customHeight="1" x14ac:dyDescent="0.35">
      <c r="A9" s="140" t="s">
        <v>40</v>
      </c>
      <c r="B9" s="128">
        <v>0</v>
      </c>
      <c r="C9" s="129"/>
      <c r="D9" s="130">
        <f>'2026 aasta _koond'!C9</f>
        <v>0</v>
      </c>
      <c r="E9" s="129"/>
      <c r="F9" s="129"/>
      <c r="G9" s="129"/>
      <c r="H9" s="128">
        <v>0</v>
      </c>
      <c r="I9" s="137"/>
      <c r="J9" s="130">
        <f>'2026 aasta _koond'!E9</f>
        <v>0</v>
      </c>
      <c r="K9" s="137"/>
      <c r="L9" s="137"/>
      <c r="M9" s="135"/>
      <c r="N9" s="133"/>
      <c r="O9" s="134"/>
      <c r="P9" s="134">
        <f>'2026 aasta _koond'!G9</f>
        <v>0</v>
      </c>
      <c r="Q9" s="134"/>
      <c r="R9" s="134"/>
      <c r="S9" s="130"/>
      <c r="T9" s="128">
        <v>7225</v>
      </c>
      <c r="U9" s="134"/>
      <c r="V9" s="134">
        <f>'2026 aasta _koond'!I9</f>
        <v>0</v>
      </c>
      <c r="W9" s="134"/>
      <c r="X9" s="134"/>
      <c r="Y9" s="135"/>
      <c r="Z9" s="128">
        <v>8629</v>
      </c>
      <c r="AA9" s="136"/>
      <c r="AB9" s="133">
        <f>'2026 aasta _koond'!K9</f>
        <v>0</v>
      </c>
      <c r="AC9" s="136"/>
      <c r="AD9" s="136"/>
      <c r="AE9" s="129"/>
      <c r="AF9" s="128">
        <v>521</v>
      </c>
      <c r="AG9" s="137"/>
      <c r="AH9" s="134">
        <f>'2026 aasta _koond'!M9</f>
        <v>0</v>
      </c>
      <c r="AI9" s="137"/>
      <c r="AJ9" s="137"/>
      <c r="AK9" s="135"/>
      <c r="AL9" s="128">
        <v>8085.63</v>
      </c>
      <c r="AM9" s="136"/>
      <c r="AN9" s="133">
        <f>'2026 aasta _koond'!O9</f>
        <v>0</v>
      </c>
      <c r="AO9" s="136"/>
      <c r="AP9" s="136"/>
      <c r="AQ9" s="138"/>
      <c r="AR9" s="128">
        <v>0</v>
      </c>
      <c r="AS9" s="137"/>
      <c r="AT9" s="134">
        <f>'2026 aasta _koond'!Q9</f>
        <v>0</v>
      </c>
      <c r="AU9" s="137"/>
      <c r="AV9" s="137"/>
      <c r="AW9" s="135"/>
      <c r="AX9" s="128">
        <v>0</v>
      </c>
      <c r="AY9" s="137"/>
      <c r="AZ9" s="134">
        <f>'2026 aasta _koond'!S9</f>
        <v>0</v>
      </c>
      <c r="BA9" s="137"/>
      <c r="BB9" s="137"/>
      <c r="BC9" s="135"/>
      <c r="BD9" s="128"/>
      <c r="BE9" s="133">
        <v>0</v>
      </c>
      <c r="BF9" s="134"/>
      <c r="BG9" s="134">
        <f>'2026 aasta _koond'!U9</f>
        <v>0</v>
      </c>
      <c r="BH9" s="137"/>
      <c r="BI9" s="137"/>
      <c r="BJ9" s="135"/>
      <c r="BK9" s="128">
        <v>215</v>
      </c>
      <c r="BL9" s="137"/>
      <c r="BM9" s="134">
        <f>'2026 aasta _koond'!W9</f>
        <v>0</v>
      </c>
      <c r="BN9" s="137"/>
      <c r="BO9" s="137"/>
      <c r="BP9" s="135"/>
      <c r="BQ9" s="128">
        <v>0</v>
      </c>
      <c r="BR9" s="137"/>
      <c r="BS9" s="134">
        <f>'2026 aasta _koond'!Y9</f>
        <v>0</v>
      </c>
      <c r="BT9" s="137"/>
      <c r="BU9" s="137"/>
      <c r="BV9" s="135"/>
      <c r="BW9" s="128">
        <v>1814.33</v>
      </c>
      <c r="BX9" s="137"/>
      <c r="BY9" s="134">
        <f>'2026 aasta _koond'!AA9</f>
        <v>0</v>
      </c>
      <c r="BZ9" s="137"/>
      <c r="CA9" s="137"/>
      <c r="CB9" s="135"/>
      <c r="CC9" s="128">
        <v>0</v>
      </c>
      <c r="CD9" s="137"/>
      <c r="CE9" s="134">
        <f>'2026 aasta _koond'!AC9</f>
        <v>0</v>
      </c>
      <c r="CF9" s="137"/>
      <c r="CG9" s="137"/>
      <c r="CH9" s="135"/>
      <c r="CI9" s="128">
        <v>0</v>
      </c>
      <c r="CJ9" s="137"/>
      <c r="CK9" s="134">
        <f>'2026 aasta _koond'!AE9</f>
        <v>0</v>
      </c>
      <c r="CL9" s="137"/>
      <c r="CM9" s="136"/>
      <c r="CN9" s="135"/>
      <c r="CO9" s="128">
        <v>10303</v>
      </c>
      <c r="CP9" s="137"/>
      <c r="CQ9" s="134">
        <f>'2026 aasta _koond'!AG9</f>
        <v>0</v>
      </c>
      <c r="CR9" s="137"/>
      <c r="CS9" s="137"/>
      <c r="CT9" s="135"/>
      <c r="CU9" s="139">
        <f t="shared" si="0"/>
        <v>36792.959999999999</v>
      </c>
    </row>
    <row r="10" spans="1:99" ht="21.75" customHeight="1" x14ac:dyDescent="0.35">
      <c r="A10" s="127" t="s">
        <v>24</v>
      </c>
      <c r="B10" s="128">
        <v>26442</v>
      </c>
      <c r="C10" s="129"/>
      <c r="D10" s="130">
        <f>'2026 aasta _koond'!C10</f>
        <v>0</v>
      </c>
      <c r="E10" s="129"/>
      <c r="F10" s="129"/>
      <c r="G10" s="129"/>
      <c r="H10" s="128">
        <v>16997.41</v>
      </c>
      <c r="I10" s="137"/>
      <c r="J10" s="130">
        <f>'2026 aasta _koond'!E10</f>
        <v>0</v>
      </c>
      <c r="K10" s="137"/>
      <c r="L10" s="137"/>
      <c r="M10" s="135"/>
      <c r="N10" s="133">
        <v>35588</v>
      </c>
      <c r="O10" s="134"/>
      <c r="P10" s="134">
        <f>'2026 aasta _koond'!G10</f>
        <v>0</v>
      </c>
      <c r="Q10" s="134"/>
      <c r="R10" s="134"/>
      <c r="S10" s="130"/>
      <c r="T10" s="128">
        <v>21763</v>
      </c>
      <c r="U10" s="134"/>
      <c r="V10" s="134">
        <f>'2026 aasta _koond'!I10</f>
        <v>0</v>
      </c>
      <c r="W10" s="134"/>
      <c r="X10" s="134"/>
      <c r="Y10" s="135"/>
      <c r="Z10" s="128">
        <v>12632</v>
      </c>
      <c r="AA10" s="136"/>
      <c r="AB10" s="133">
        <f>'2026 aasta _koond'!K10</f>
        <v>0</v>
      </c>
      <c r="AC10" s="136"/>
      <c r="AD10" s="136"/>
      <c r="AE10" s="129"/>
      <c r="AF10" s="128">
        <v>15116</v>
      </c>
      <c r="AG10" s="137"/>
      <c r="AH10" s="134">
        <f>'2026 aasta _koond'!M10</f>
        <v>0</v>
      </c>
      <c r="AI10" s="137"/>
      <c r="AJ10" s="137"/>
      <c r="AK10" s="135"/>
      <c r="AL10" s="128">
        <v>16966</v>
      </c>
      <c r="AM10" s="136"/>
      <c r="AN10" s="133">
        <f>'2026 aasta _koond'!O10</f>
        <v>0</v>
      </c>
      <c r="AO10" s="136"/>
      <c r="AP10" s="136"/>
      <c r="AQ10" s="138"/>
      <c r="AR10" s="128">
        <v>21770</v>
      </c>
      <c r="AS10" s="137"/>
      <c r="AT10" s="134">
        <f>'2026 aasta _koond'!Q10</f>
        <v>0</v>
      </c>
      <c r="AU10" s="137"/>
      <c r="AV10" s="137"/>
      <c r="AW10" s="135"/>
      <c r="AX10" s="128">
        <v>21685.644</v>
      </c>
      <c r="AY10" s="137"/>
      <c r="AZ10" s="134">
        <f>'2026 aasta _koond'!S10</f>
        <v>0</v>
      </c>
      <c r="BA10" s="137"/>
      <c r="BB10" s="137"/>
      <c r="BC10" s="135"/>
      <c r="BD10" s="128"/>
      <c r="BE10" s="133">
        <v>16357.516000000001</v>
      </c>
      <c r="BF10" s="134"/>
      <c r="BG10" s="134">
        <f>'2026 aasta _koond'!U10</f>
        <v>0</v>
      </c>
      <c r="BH10" s="137"/>
      <c r="BI10" s="137"/>
      <c r="BJ10" s="135"/>
      <c r="BK10" s="128">
        <v>14771.52</v>
      </c>
      <c r="BL10" s="137"/>
      <c r="BM10" s="134">
        <f>'2026 aasta _koond'!W10</f>
        <v>0</v>
      </c>
      <c r="BN10" s="137"/>
      <c r="BO10" s="137"/>
      <c r="BP10" s="135"/>
      <c r="BQ10" s="128">
        <v>36674</v>
      </c>
      <c r="BR10" s="137"/>
      <c r="BS10" s="134">
        <f>'2026 aasta _koond'!Y10</f>
        <v>37357.088000000003</v>
      </c>
      <c r="BT10" s="137"/>
      <c r="BU10" s="137"/>
      <c r="BV10" s="135"/>
      <c r="BW10" s="128">
        <v>23795.672000000002</v>
      </c>
      <c r="BX10" s="137"/>
      <c r="BY10" s="134">
        <f>'2026 aasta _koond'!AA10</f>
        <v>0</v>
      </c>
      <c r="BZ10" s="137"/>
      <c r="CA10" s="137"/>
      <c r="CB10" s="135"/>
      <c r="CC10" s="128">
        <v>19880</v>
      </c>
      <c r="CD10" s="137"/>
      <c r="CE10" s="134">
        <f>'2026 aasta _koond'!AC10</f>
        <v>0</v>
      </c>
      <c r="CF10" s="137"/>
      <c r="CG10" s="137"/>
      <c r="CH10" s="135"/>
      <c r="CI10" s="128">
        <v>20391.2</v>
      </c>
      <c r="CJ10" s="137"/>
      <c r="CK10" s="134">
        <f>'2026 aasta _koond'!AE10</f>
        <v>0</v>
      </c>
      <c r="CL10" s="137"/>
      <c r="CM10" s="136"/>
      <c r="CN10" s="135"/>
      <c r="CO10" s="128">
        <v>9664.52</v>
      </c>
      <c r="CP10" s="137"/>
      <c r="CQ10" s="134">
        <f>'2026 aasta _koond'!AG10</f>
        <v>0</v>
      </c>
      <c r="CR10" s="137"/>
      <c r="CS10" s="137"/>
      <c r="CT10" s="135"/>
      <c r="CU10" s="139">
        <f t="shared" si="0"/>
        <v>367851.57000000007</v>
      </c>
    </row>
    <row r="11" spans="1:99" ht="18" customHeight="1" x14ac:dyDescent="0.35">
      <c r="A11" s="140" t="s">
        <v>25</v>
      </c>
      <c r="B11" s="141"/>
      <c r="C11" s="142"/>
      <c r="D11" s="142"/>
      <c r="E11" s="142"/>
      <c r="F11" s="142"/>
      <c r="G11" s="142"/>
      <c r="H11" s="141"/>
      <c r="I11" s="143"/>
      <c r="J11" s="144"/>
      <c r="K11" s="143"/>
      <c r="L11" s="143"/>
      <c r="M11" s="145"/>
      <c r="N11" s="146"/>
      <c r="O11" s="147"/>
      <c r="P11" s="147"/>
      <c r="Q11" s="147"/>
      <c r="R11" s="147"/>
      <c r="S11" s="144"/>
      <c r="T11" s="141"/>
      <c r="U11" s="147"/>
      <c r="V11" s="147"/>
      <c r="W11" s="147"/>
      <c r="X11" s="147"/>
      <c r="Y11" s="145"/>
      <c r="Z11" s="141"/>
      <c r="AA11" s="148"/>
      <c r="AB11" s="146"/>
      <c r="AC11" s="148"/>
      <c r="AD11" s="148"/>
      <c r="AE11" s="142"/>
      <c r="AF11" s="141"/>
      <c r="AG11" s="143"/>
      <c r="AH11" s="147"/>
      <c r="AI11" s="143"/>
      <c r="AJ11" s="143"/>
      <c r="AK11" s="145"/>
      <c r="AL11" s="141"/>
      <c r="AM11" s="148"/>
      <c r="AN11" s="146"/>
      <c r="AO11" s="148"/>
      <c r="AP11" s="148"/>
      <c r="AQ11" s="149"/>
      <c r="AR11" s="141"/>
      <c r="AS11" s="143"/>
      <c r="AT11" s="147"/>
      <c r="AU11" s="143"/>
      <c r="AV11" s="143"/>
      <c r="AW11" s="145"/>
      <c r="AX11" s="141"/>
      <c r="AY11" s="143"/>
      <c r="AZ11" s="147"/>
      <c r="BA11" s="143"/>
      <c r="BB11" s="143"/>
      <c r="BC11" s="145"/>
      <c r="BD11" s="141"/>
      <c r="BE11" s="146"/>
      <c r="BF11" s="147"/>
      <c r="BG11" s="147"/>
      <c r="BH11" s="143"/>
      <c r="BI11" s="143"/>
      <c r="BJ11" s="145"/>
      <c r="BK11" s="141"/>
      <c r="BL11" s="143"/>
      <c r="BM11" s="147"/>
      <c r="BN11" s="143"/>
      <c r="BO11" s="143"/>
      <c r="BP11" s="145"/>
      <c r="BQ11" s="141"/>
      <c r="BR11" s="143"/>
      <c r="BS11" s="147"/>
      <c r="BT11" s="143"/>
      <c r="BU11" s="143"/>
      <c r="BV11" s="145"/>
      <c r="BW11" s="141">
        <v>8795.6720000000023</v>
      </c>
      <c r="BX11" s="143"/>
      <c r="BY11" s="147"/>
      <c r="BZ11" s="143"/>
      <c r="CA11" s="143"/>
      <c r="CB11" s="145"/>
      <c r="CC11" s="141"/>
      <c r="CD11" s="143"/>
      <c r="CE11" s="147"/>
      <c r="CF11" s="143"/>
      <c r="CG11" s="143"/>
      <c r="CH11" s="145"/>
      <c r="CI11" s="141"/>
      <c r="CJ11" s="143"/>
      <c r="CK11" s="147"/>
      <c r="CL11" s="143"/>
      <c r="CM11" s="148"/>
      <c r="CN11" s="145"/>
      <c r="CO11" s="141"/>
      <c r="CP11" s="143"/>
      <c r="CQ11" s="147"/>
      <c r="CR11" s="143"/>
      <c r="CS11" s="143"/>
      <c r="CT11" s="145"/>
      <c r="CU11" s="150"/>
    </row>
    <row r="12" spans="1:99" ht="15" customHeight="1" x14ac:dyDescent="0.35">
      <c r="A12" s="140" t="s">
        <v>26</v>
      </c>
      <c r="B12" s="141"/>
      <c r="C12" s="142"/>
      <c r="D12" s="142"/>
      <c r="E12" s="142"/>
      <c r="F12" s="142"/>
      <c r="G12" s="142"/>
      <c r="H12" s="141"/>
      <c r="I12" s="143"/>
      <c r="J12" s="144"/>
      <c r="K12" s="143"/>
      <c r="L12" s="143"/>
      <c r="M12" s="145"/>
      <c r="N12" s="146"/>
      <c r="O12" s="147"/>
      <c r="P12" s="147"/>
      <c r="Q12" s="147"/>
      <c r="R12" s="147"/>
      <c r="S12" s="144"/>
      <c r="T12" s="141"/>
      <c r="U12" s="147"/>
      <c r="V12" s="147"/>
      <c r="W12" s="147"/>
      <c r="X12" s="147"/>
      <c r="Y12" s="145"/>
      <c r="Z12" s="141"/>
      <c r="AA12" s="148"/>
      <c r="AB12" s="146"/>
      <c r="AC12" s="148"/>
      <c r="AD12" s="148"/>
      <c r="AE12" s="142"/>
      <c r="AF12" s="141"/>
      <c r="AG12" s="143"/>
      <c r="AH12" s="147"/>
      <c r="AI12" s="143"/>
      <c r="AJ12" s="143"/>
      <c r="AK12" s="145"/>
      <c r="AL12" s="141"/>
      <c r="AM12" s="148"/>
      <c r="AN12" s="146"/>
      <c r="AO12" s="148"/>
      <c r="AP12" s="148"/>
      <c r="AQ12" s="149"/>
      <c r="AR12" s="141"/>
      <c r="AS12" s="143"/>
      <c r="AT12" s="147"/>
      <c r="AU12" s="143"/>
      <c r="AV12" s="143"/>
      <c r="AW12" s="145"/>
      <c r="AX12" s="141"/>
      <c r="AY12" s="143"/>
      <c r="AZ12" s="147"/>
      <c r="BA12" s="143"/>
      <c r="BB12" s="143"/>
      <c r="BC12" s="145"/>
      <c r="BD12" s="141"/>
      <c r="BE12" s="146"/>
      <c r="BF12" s="147"/>
      <c r="BG12" s="147"/>
      <c r="BH12" s="143"/>
      <c r="BI12" s="143"/>
      <c r="BJ12" s="145"/>
      <c r="BK12" s="141"/>
      <c r="BL12" s="143"/>
      <c r="BM12" s="147"/>
      <c r="BN12" s="143"/>
      <c r="BO12" s="143"/>
      <c r="BP12" s="145"/>
      <c r="BQ12" s="141"/>
      <c r="BR12" s="143"/>
      <c r="BS12" s="147"/>
      <c r="BT12" s="143"/>
      <c r="BU12" s="143"/>
      <c r="BV12" s="145"/>
      <c r="BW12" s="141">
        <v>15000</v>
      </c>
      <c r="BX12" s="143"/>
      <c r="BY12" s="147"/>
      <c r="BZ12" s="143"/>
      <c r="CA12" s="143"/>
      <c r="CB12" s="145"/>
      <c r="CC12" s="141"/>
      <c r="CD12" s="143"/>
      <c r="CE12" s="147"/>
      <c r="CF12" s="143"/>
      <c r="CG12" s="143"/>
      <c r="CH12" s="145"/>
      <c r="CI12" s="141"/>
      <c r="CJ12" s="143"/>
      <c r="CK12" s="147"/>
      <c r="CL12" s="143"/>
      <c r="CM12" s="148"/>
      <c r="CN12" s="145"/>
      <c r="CO12" s="141"/>
      <c r="CP12" s="143"/>
      <c r="CQ12" s="147"/>
      <c r="CR12" s="143"/>
      <c r="CS12" s="143"/>
      <c r="CT12" s="145"/>
      <c r="CU12" s="150"/>
    </row>
    <row r="13" spans="1:99" ht="15" customHeight="1" x14ac:dyDescent="0.35">
      <c r="A13" s="151" t="s">
        <v>20</v>
      </c>
      <c r="B13" s="152">
        <v>92548</v>
      </c>
      <c r="C13" s="153"/>
      <c r="D13" s="154">
        <f>'2026 aasta _koond'!C13</f>
        <v>0</v>
      </c>
      <c r="E13" s="153"/>
      <c r="F13" s="153"/>
      <c r="G13" s="153"/>
      <c r="H13" s="155">
        <v>59490.94</v>
      </c>
      <c r="I13" s="156"/>
      <c r="J13" s="130">
        <f>'2026 aasta _koond'!E13</f>
        <v>0</v>
      </c>
      <c r="K13" s="156"/>
      <c r="L13" s="156"/>
      <c r="M13" s="157"/>
      <c r="N13" s="155">
        <v>124558</v>
      </c>
      <c r="O13" s="158"/>
      <c r="P13" s="134">
        <f>'2026 aasta _koond'!G13</f>
        <v>0</v>
      </c>
      <c r="Q13" s="158"/>
      <c r="R13" s="158"/>
      <c r="S13" s="154"/>
      <c r="T13" s="152">
        <v>76170</v>
      </c>
      <c r="U13" s="158"/>
      <c r="V13" s="159">
        <f>'2026 aasta _koond'!I13</f>
        <v>0</v>
      </c>
      <c r="W13" s="158"/>
      <c r="X13" s="158"/>
      <c r="Y13" s="157"/>
      <c r="Z13" s="152">
        <v>44212</v>
      </c>
      <c r="AA13" s="160"/>
      <c r="AB13" s="133">
        <f>'2026 aasta _koond'!K13</f>
        <v>0</v>
      </c>
      <c r="AC13" s="160"/>
      <c r="AD13" s="160"/>
      <c r="AE13" s="153"/>
      <c r="AF13" s="161">
        <v>52906</v>
      </c>
      <c r="AG13" s="156"/>
      <c r="AH13" s="134">
        <f>'2026 aasta _koond'!M13</f>
        <v>0</v>
      </c>
      <c r="AI13" s="156"/>
      <c r="AJ13" s="156"/>
      <c r="AK13" s="157"/>
      <c r="AL13" s="161">
        <v>59381.64</v>
      </c>
      <c r="AM13" s="160"/>
      <c r="AN13" s="133">
        <f>'2026 aasta _koond'!O13</f>
        <v>0</v>
      </c>
      <c r="AO13" s="160"/>
      <c r="AP13" s="160"/>
      <c r="AQ13" s="162"/>
      <c r="AR13" s="161">
        <v>76195</v>
      </c>
      <c r="AS13" s="156"/>
      <c r="AT13" s="134" t="s">
        <v>41</v>
      </c>
      <c r="AU13" s="156"/>
      <c r="AV13" s="156"/>
      <c r="AW13" s="157"/>
      <c r="AX13" s="161">
        <v>75899.754000000001</v>
      </c>
      <c r="AY13" s="156"/>
      <c r="AZ13" s="134">
        <f>'2026 aasta _koond'!S13</f>
        <v>0</v>
      </c>
      <c r="BA13" s="156"/>
      <c r="BB13" s="156"/>
      <c r="BC13" s="157"/>
      <c r="BD13" s="161"/>
      <c r="BE13" s="163">
        <v>57251.306000000004</v>
      </c>
      <c r="BF13" s="164"/>
      <c r="BG13" s="134">
        <f>'2026 aasta _koond'!U13</f>
        <v>0</v>
      </c>
      <c r="BH13" s="165"/>
      <c r="BI13" s="165"/>
      <c r="BJ13" s="166"/>
      <c r="BK13" s="161">
        <v>66499.888000000006</v>
      </c>
      <c r="BL13" s="156"/>
      <c r="BM13" s="134">
        <f>'2026 aasta _koond'!W13</f>
        <v>0</v>
      </c>
      <c r="BN13" s="156"/>
      <c r="BO13" s="156"/>
      <c r="BP13" s="157"/>
      <c r="BQ13" s="161">
        <v>128358</v>
      </c>
      <c r="BR13" s="156"/>
      <c r="BS13" s="134">
        <f>'2026 aasta _koond'!Y13</f>
        <v>130749.808</v>
      </c>
      <c r="BT13" s="156"/>
      <c r="BU13" s="156"/>
      <c r="BV13" s="157"/>
      <c r="BW13" s="161">
        <v>83284.851999999999</v>
      </c>
      <c r="BX13" s="156"/>
      <c r="BY13" s="134">
        <f>'2026 aasta _koond'!AA13</f>
        <v>0</v>
      </c>
      <c r="BZ13" s="156"/>
      <c r="CA13" s="156"/>
      <c r="CB13" s="157"/>
      <c r="CC13" s="161">
        <v>69580</v>
      </c>
      <c r="CD13" s="156"/>
      <c r="CE13" s="134">
        <f>'2026 aasta _koond'!AC13</f>
        <v>0</v>
      </c>
      <c r="CF13" s="156"/>
      <c r="CG13" s="156"/>
      <c r="CH13" s="157"/>
      <c r="CI13" s="161">
        <v>71369.2</v>
      </c>
      <c r="CJ13" s="156"/>
      <c r="CK13" s="134">
        <f>'2026 aasta _koond'!AE13</f>
        <v>0</v>
      </c>
      <c r="CL13" s="156"/>
      <c r="CM13" s="160"/>
      <c r="CN13" s="157"/>
      <c r="CO13" s="161">
        <v>119512.52</v>
      </c>
      <c r="CP13" s="156"/>
      <c r="CQ13" s="134">
        <f>'2026 aasta _koond'!AG13</f>
        <v>0</v>
      </c>
      <c r="CR13" s="156"/>
      <c r="CS13" s="156"/>
      <c r="CT13" s="157"/>
      <c r="CU13" s="167">
        <f t="shared" ref="CU13:CU14" si="1">SUM(B13:CT13)</f>
        <v>1387966.9080000001</v>
      </c>
    </row>
    <row r="14" spans="1:99" ht="27" customHeight="1" x14ac:dyDescent="0.35">
      <c r="A14" s="168" t="s">
        <v>42</v>
      </c>
      <c r="B14" s="626">
        <v>607622</v>
      </c>
      <c r="C14" s="627"/>
      <c r="D14" s="627"/>
      <c r="E14" s="627"/>
      <c r="F14" s="627"/>
      <c r="G14" s="628"/>
      <c r="H14" s="626">
        <v>368465</v>
      </c>
      <c r="I14" s="627"/>
      <c r="J14" s="627"/>
      <c r="K14" s="627"/>
      <c r="L14" s="627"/>
      <c r="M14" s="628"/>
      <c r="N14" s="626">
        <v>747479</v>
      </c>
      <c r="O14" s="627"/>
      <c r="P14" s="627"/>
      <c r="Q14" s="627"/>
      <c r="R14" s="627"/>
      <c r="S14" s="628"/>
      <c r="T14" s="626">
        <v>467928</v>
      </c>
      <c r="U14" s="627"/>
      <c r="V14" s="627"/>
      <c r="W14" s="627"/>
      <c r="X14" s="627"/>
      <c r="Y14" s="628"/>
      <c r="Z14" s="626">
        <v>428235</v>
      </c>
      <c r="AA14" s="627"/>
      <c r="AB14" s="627"/>
      <c r="AC14" s="627"/>
      <c r="AD14" s="627"/>
      <c r="AE14" s="628"/>
      <c r="AF14" s="626">
        <v>408822</v>
      </c>
      <c r="AG14" s="627"/>
      <c r="AH14" s="627"/>
      <c r="AI14" s="627"/>
      <c r="AJ14" s="627"/>
      <c r="AK14" s="628"/>
      <c r="AL14" s="626">
        <v>483770</v>
      </c>
      <c r="AM14" s="627"/>
      <c r="AN14" s="627"/>
      <c r="AO14" s="627"/>
      <c r="AP14" s="627"/>
      <c r="AQ14" s="628"/>
      <c r="AR14" s="626">
        <v>486579</v>
      </c>
      <c r="AS14" s="627"/>
      <c r="AT14" s="627"/>
      <c r="AU14" s="627"/>
      <c r="AV14" s="627"/>
      <c r="AW14" s="628"/>
      <c r="AX14" s="626">
        <v>519095</v>
      </c>
      <c r="AY14" s="627"/>
      <c r="AZ14" s="627"/>
      <c r="BA14" s="627"/>
      <c r="BB14" s="627"/>
      <c r="BC14" s="628"/>
      <c r="BD14" s="169"/>
      <c r="BE14" s="626">
        <v>435876</v>
      </c>
      <c r="BF14" s="627"/>
      <c r="BG14" s="627"/>
      <c r="BH14" s="627"/>
      <c r="BI14" s="627"/>
      <c r="BJ14" s="628"/>
      <c r="BK14" s="629">
        <v>398310</v>
      </c>
      <c r="BL14" s="627"/>
      <c r="BM14" s="627"/>
      <c r="BN14" s="627"/>
      <c r="BO14" s="627"/>
      <c r="BP14" s="628"/>
      <c r="BQ14" s="626">
        <v>611221</v>
      </c>
      <c r="BR14" s="627"/>
      <c r="BS14" s="627"/>
      <c r="BT14" s="627"/>
      <c r="BU14" s="627"/>
      <c r="BV14" s="628"/>
      <c r="BW14" s="626">
        <v>573179</v>
      </c>
      <c r="BX14" s="627"/>
      <c r="BY14" s="627"/>
      <c r="BZ14" s="627"/>
      <c r="CA14" s="627"/>
      <c r="CB14" s="628"/>
      <c r="CC14" s="626">
        <v>412479</v>
      </c>
      <c r="CD14" s="627"/>
      <c r="CE14" s="627"/>
      <c r="CF14" s="627"/>
      <c r="CG14" s="627"/>
      <c r="CH14" s="628"/>
      <c r="CI14" s="626">
        <v>469512</v>
      </c>
      <c r="CJ14" s="627"/>
      <c r="CK14" s="627"/>
      <c r="CL14" s="627"/>
      <c r="CM14" s="627"/>
      <c r="CN14" s="628"/>
      <c r="CO14" s="626">
        <v>824286</v>
      </c>
      <c r="CP14" s="627"/>
      <c r="CQ14" s="627"/>
      <c r="CR14" s="627"/>
      <c r="CS14" s="627"/>
      <c r="CT14" s="628"/>
      <c r="CU14" s="167">
        <f t="shared" si="1"/>
        <v>8242858</v>
      </c>
    </row>
    <row r="15" spans="1:99" ht="23.25" customHeight="1" x14ac:dyDescent="0.35">
      <c r="A15" s="170"/>
      <c r="N15" s="171"/>
      <c r="O15" s="171"/>
      <c r="P15" s="171"/>
      <c r="Q15" s="171"/>
      <c r="R15" s="171"/>
      <c r="S15" s="171"/>
      <c r="T15" s="171"/>
      <c r="U15" s="171"/>
      <c r="V15" s="171"/>
      <c r="W15" s="171"/>
      <c r="X15" s="171"/>
    </row>
    <row r="16" spans="1:99" ht="15" customHeight="1" x14ac:dyDescent="0.35">
      <c r="A16" s="117"/>
      <c r="B16" s="622" t="s">
        <v>3</v>
      </c>
      <c r="C16" s="623"/>
      <c r="D16" s="623"/>
      <c r="E16" s="623"/>
      <c r="F16" s="623"/>
      <c r="G16" s="624"/>
      <c r="H16" s="622" t="s">
        <v>4</v>
      </c>
      <c r="I16" s="623"/>
      <c r="J16" s="623"/>
      <c r="K16" s="623"/>
      <c r="L16" s="623"/>
      <c r="M16" s="624"/>
      <c r="N16" s="622" t="s">
        <v>5</v>
      </c>
      <c r="O16" s="623"/>
      <c r="P16" s="623"/>
      <c r="Q16" s="623"/>
      <c r="R16" s="623"/>
      <c r="S16" s="623"/>
      <c r="T16" s="622" t="s">
        <v>6</v>
      </c>
      <c r="U16" s="623"/>
      <c r="V16" s="623"/>
      <c r="W16" s="623"/>
      <c r="X16" s="623"/>
      <c r="Y16" s="624"/>
      <c r="Z16" s="625" t="s">
        <v>7</v>
      </c>
      <c r="AA16" s="623"/>
      <c r="AB16" s="623"/>
      <c r="AC16" s="623"/>
      <c r="AD16" s="623"/>
      <c r="AE16" s="624"/>
      <c r="AF16" s="630" t="s">
        <v>8</v>
      </c>
      <c r="AG16" s="631"/>
      <c r="AH16" s="631"/>
      <c r="AI16" s="631"/>
      <c r="AJ16" s="631"/>
      <c r="AK16" s="632"/>
      <c r="AL16" s="622" t="s">
        <v>9</v>
      </c>
      <c r="AM16" s="623"/>
      <c r="AN16" s="623"/>
      <c r="AO16" s="623"/>
      <c r="AP16" s="623"/>
      <c r="AQ16" s="624"/>
      <c r="AR16" s="622" t="s">
        <v>10</v>
      </c>
      <c r="AS16" s="623"/>
      <c r="AT16" s="623"/>
      <c r="AU16" s="623"/>
      <c r="AV16" s="623"/>
      <c r="AW16" s="624"/>
      <c r="AX16" s="622" t="s">
        <v>11</v>
      </c>
      <c r="AY16" s="623"/>
      <c r="AZ16" s="623"/>
      <c r="BA16" s="623"/>
      <c r="BB16" s="623"/>
      <c r="BC16" s="624"/>
      <c r="BD16" s="622" t="s">
        <v>12</v>
      </c>
      <c r="BE16" s="623"/>
      <c r="BF16" s="623"/>
      <c r="BG16" s="623"/>
      <c r="BH16" s="623"/>
      <c r="BI16" s="623"/>
      <c r="BJ16" s="624"/>
      <c r="BK16" s="622" t="s">
        <v>13</v>
      </c>
      <c r="BL16" s="623"/>
      <c r="BM16" s="623"/>
      <c r="BN16" s="623"/>
      <c r="BO16" s="623"/>
      <c r="BP16" s="624"/>
      <c r="BQ16" s="622" t="s">
        <v>14</v>
      </c>
      <c r="BR16" s="623"/>
      <c r="BS16" s="623"/>
      <c r="BT16" s="623"/>
      <c r="BU16" s="623"/>
      <c r="BV16" s="624"/>
      <c r="BW16" s="622" t="s">
        <v>15</v>
      </c>
      <c r="BX16" s="623"/>
      <c r="BY16" s="623"/>
      <c r="BZ16" s="623"/>
      <c r="CA16" s="623"/>
      <c r="CB16" s="624"/>
      <c r="CC16" s="622" t="s">
        <v>16</v>
      </c>
      <c r="CD16" s="623"/>
      <c r="CE16" s="623"/>
      <c r="CF16" s="623"/>
      <c r="CG16" s="623"/>
      <c r="CH16" s="624"/>
      <c r="CI16" s="622" t="s">
        <v>17</v>
      </c>
      <c r="CJ16" s="623"/>
      <c r="CK16" s="623"/>
      <c r="CL16" s="623"/>
      <c r="CM16" s="623"/>
      <c r="CN16" s="624"/>
      <c r="CO16" s="622" t="s">
        <v>18</v>
      </c>
      <c r="CP16" s="623"/>
      <c r="CQ16" s="623"/>
      <c r="CR16" s="623"/>
      <c r="CS16" s="623"/>
      <c r="CT16" s="624"/>
      <c r="CU16" s="118"/>
    </row>
    <row r="17" spans="1:99" ht="14.25" customHeight="1" x14ac:dyDescent="0.35">
      <c r="A17" s="172" t="s">
        <v>43</v>
      </c>
      <c r="B17" s="120">
        <v>2024</v>
      </c>
      <c r="C17" s="121">
        <v>2025</v>
      </c>
      <c r="D17" s="121">
        <v>2026</v>
      </c>
      <c r="E17" s="121">
        <v>2027</v>
      </c>
      <c r="F17" s="121">
        <v>2028</v>
      </c>
      <c r="G17" s="124">
        <v>2029</v>
      </c>
      <c r="H17" s="120">
        <v>2024</v>
      </c>
      <c r="I17" s="121">
        <v>2025</v>
      </c>
      <c r="J17" s="121">
        <v>2026</v>
      </c>
      <c r="K17" s="121">
        <v>2027</v>
      </c>
      <c r="L17" s="121">
        <v>2028</v>
      </c>
      <c r="M17" s="124">
        <v>2029</v>
      </c>
      <c r="N17" s="173">
        <v>2024</v>
      </c>
      <c r="O17" s="121">
        <v>2025</v>
      </c>
      <c r="P17" s="121">
        <v>2026</v>
      </c>
      <c r="Q17" s="121">
        <v>2027</v>
      </c>
      <c r="R17" s="121">
        <v>2028</v>
      </c>
      <c r="S17" s="122">
        <v>2029</v>
      </c>
      <c r="T17" s="120">
        <v>2024</v>
      </c>
      <c r="U17" s="121">
        <v>2025</v>
      </c>
      <c r="V17" s="121">
        <v>2026</v>
      </c>
      <c r="W17" s="121">
        <v>2027</v>
      </c>
      <c r="X17" s="121">
        <v>2028</v>
      </c>
      <c r="Y17" s="124">
        <v>2029</v>
      </c>
      <c r="Z17" s="125">
        <v>2024</v>
      </c>
      <c r="AA17" s="121">
        <v>2025</v>
      </c>
      <c r="AB17" s="121">
        <v>2026</v>
      </c>
      <c r="AC17" s="121">
        <v>2027</v>
      </c>
      <c r="AD17" s="121">
        <v>2028</v>
      </c>
      <c r="AE17" s="124">
        <v>2029</v>
      </c>
      <c r="AF17" s="174">
        <v>2024</v>
      </c>
      <c r="AG17" s="175">
        <v>2025</v>
      </c>
      <c r="AH17" s="175">
        <v>2026</v>
      </c>
      <c r="AI17" s="175">
        <v>2027</v>
      </c>
      <c r="AJ17" s="175">
        <v>2028</v>
      </c>
      <c r="AK17" s="176">
        <v>2029</v>
      </c>
      <c r="AL17" s="120">
        <v>2024</v>
      </c>
      <c r="AM17" s="121">
        <v>2025</v>
      </c>
      <c r="AN17" s="121">
        <v>2026</v>
      </c>
      <c r="AO17" s="121">
        <v>2027</v>
      </c>
      <c r="AP17" s="121">
        <v>2028</v>
      </c>
      <c r="AQ17" s="124">
        <v>2029</v>
      </c>
      <c r="AR17" s="120">
        <v>2024</v>
      </c>
      <c r="AS17" s="121">
        <v>2025</v>
      </c>
      <c r="AT17" s="121">
        <v>2026</v>
      </c>
      <c r="AU17" s="121">
        <v>2027</v>
      </c>
      <c r="AV17" s="121">
        <v>2028</v>
      </c>
      <c r="AW17" s="124">
        <v>2029</v>
      </c>
      <c r="AX17" s="120">
        <v>2024</v>
      </c>
      <c r="AY17" s="121">
        <v>2025</v>
      </c>
      <c r="AZ17" s="121">
        <v>2026</v>
      </c>
      <c r="BA17" s="121">
        <v>2027</v>
      </c>
      <c r="BB17" s="121">
        <v>2028</v>
      </c>
      <c r="BC17" s="124">
        <v>2029</v>
      </c>
      <c r="BD17" s="120">
        <v>2024</v>
      </c>
      <c r="BE17" s="125"/>
      <c r="BF17" s="121">
        <v>2025</v>
      </c>
      <c r="BG17" s="121">
        <v>2026</v>
      </c>
      <c r="BH17" s="121">
        <v>2027</v>
      </c>
      <c r="BI17" s="121">
        <v>2028</v>
      </c>
      <c r="BJ17" s="124">
        <v>2029</v>
      </c>
      <c r="BK17" s="120">
        <v>2024</v>
      </c>
      <c r="BL17" s="121">
        <v>2025</v>
      </c>
      <c r="BM17" s="121">
        <v>2026</v>
      </c>
      <c r="BN17" s="121">
        <v>2027</v>
      </c>
      <c r="BO17" s="121">
        <v>2028</v>
      </c>
      <c r="BP17" s="124">
        <v>2029</v>
      </c>
      <c r="BQ17" s="120">
        <v>2024</v>
      </c>
      <c r="BR17" s="121">
        <v>2025</v>
      </c>
      <c r="BS17" s="121">
        <v>2026</v>
      </c>
      <c r="BT17" s="121">
        <v>2027</v>
      </c>
      <c r="BU17" s="121">
        <v>2028</v>
      </c>
      <c r="BV17" s="124">
        <v>2029</v>
      </c>
      <c r="BW17" s="120">
        <v>2024</v>
      </c>
      <c r="BX17" s="121">
        <v>2025</v>
      </c>
      <c r="BY17" s="121">
        <v>2026</v>
      </c>
      <c r="BZ17" s="121">
        <v>2027</v>
      </c>
      <c r="CA17" s="121">
        <v>2028</v>
      </c>
      <c r="CB17" s="124">
        <v>2029</v>
      </c>
      <c r="CC17" s="120">
        <v>2024</v>
      </c>
      <c r="CD17" s="121">
        <v>2025</v>
      </c>
      <c r="CE17" s="121">
        <v>2026</v>
      </c>
      <c r="CF17" s="121">
        <v>2027</v>
      </c>
      <c r="CG17" s="121">
        <v>2028</v>
      </c>
      <c r="CH17" s="124">
        <v>2029</v>
      </c>
      <c r="CI17" s="120">
        <v>2024</v>
      </c>
      <c r="CJ17" s="121">
        <v>2025</v>
      </c>
      <c r="CK17" s="121">
        <v>2026</v>
      </c>
      <c r="CL17" s="121">
        <v>2027</v>
      </c>
      <c r="CM17" s="121">
        <v>2028</v>
      </c>
      <c r="CN17" s="124">
        <v>2029</v>
      </c>
      <c r="CO17" s="120">
        <v>2024</v>
      </c>
      <c r="CP17" s="121">
        <v>2025</v>
      </c>
      <c r="CQ17" s="121">
        <v>2026</v>
      </c>
      <c r="CR17" s="121">
        <v>2027</v>
      </c>
      <c r="CS17" s="121">
        <v>2028</v>
      </c>
      <c r="CT17" s="124">
        <v>2029</v>
      </c>
      <c r="CU17" s="177" t="s">
        <v>20</v>
      </c>
    </row>
    <row r="18" spans="1:99" ht="14.25" customHeight="1" x14ac:dyDescent="0.35">
      <c r="A18" s="178" t="s">
        <v>29</v>
      </c>
      <c r="B18" s="179"/>
      <c r="C18" s="179"/>
      <c r="D18" s="180">
        <f>'2026 aasta _koond'!C27</f>
        <v>0</v>
      </c>
      <c r="E18" s="179"/>
      <c r="F18" s="179"/>
      <c r="G18" s="181"/>
      <c r="H18" s="182"/>
      <c r="I18" s="179"/>
      <c r="J18" s="183">
        <f>'2026 aasta _koond'!E27</f>
        <v>0</v>
      </c>
      <c r="K18" s="179"/>
      <c r="L18" s="179"/>
      <c r="M18" s="184"/>
      <c r="N18" s="185"/>
      <c r="O18" s="186"/>
      <c r="P18" s="183">
        <f>'2026 aasta _koond'!G27</f>
        <v>0</v>
      </c>
      <c r="Q18" s="186"/>
      <c r="R18" s="186"/>
      <c r="S18" s="183"/>
      <c r="T18" s="185"/>
      <c r="U18" s="186"/>
      <c r="V18" s="183">
        <f>'2026 aasta _koond'!I27</f>
        <v>0</v>
      </c>
      <c r="W18" s="186"/>
      <c r="X18" s="186"/>
      <c r="Y18" s="184"/>
      <c r="Z18" s="187"/>
      <c r="AA18" s="187"/>
      <c r="AB18" s="183">
        <f>'2026 aasta _koond'!K27</f>
        <v>0</v>
      </c>
      <c r="AC18" s="187"/>
      <c r="AD18" s="187"/>
      <c r="AE18" s="184"/>
      <c r="AF18" s="185"/>
      <c r="AG18" s="186"/>
      <c r="AH18" s="183">
        <f>'2026 aasta _koond'!M27</f>
        <v>0</v>
      </c>
      <c r="AI18" s="186"/>
      <c r="AJ18" s="186"/>
      <c r="AK18" s="184"/>
      <c r="AL18" s="185"/>
      <c r="AM18" s="186"/>
      <c r="AN18" s="183">
        <f>'2026 aasta _koond'!O27</f>
        <v>0</v>
      </c>
      <c r="AO18" s="186"/>
      <c r="AP18" s="186"/>
      <c r="AQ18" s="184"/>
      <c r="AR18" s="185"/>
      <c r="AS18" s="186"/>
      <c r="AT18" s="183">
        <f>'2026 aasta _koond'!Q27</f>
        <v>0</v>
      </c>
      <c r="AU18" s="186"/>
      <c r="AV18" s="186"/>
      <c r="AW18" s="184"/>
      <c r="AX18" s="185"/>
      <c r="AY18" s="186"/>
      <c r="AZ18" s="183">
        <f>'2026 aasta _koond'!S27</f>
        <v>0</v>
      </c>
      <c r="BA18" s="186"/>
      <c r="BB18" s="186"/>
      <c r="BC18" s="184"/>
      <c r="BD18" s="185"/>
      <c r="BE18" s="187"/>
      <c r="BF18" s="186"/>
      <c r="BG18" s="183">
        <f>'2026 aasta _koond'!U27</f>
        <v>0</v>
      </c>
      <c r="BH18" s="186"/>
      <c r="BI18" s="186"/>
      <c r="BJ18" s="184"/>
      <c r="BK18" s="185"/>
      <c r="BL18" s="186"/>
      <c r="BM18" s="183">
        <f>'2026 aasta _koond'!W27</f>
        <v>0</v>
      </c>
      <c r="BN18" s="186"/>
      <c r="BO18" s="186"/>
      <c r="BP18" s="184"/>
      <c r="BQ18" s="185"/>
      <c r="BR18" s="186"/>
      <c r="BS18" s="183">
        <f>'2026 aasta _koond'!Y27</f>
        <v>0</v>
      </c>
      <c r="BT18" s="186"/>
      <c r="BU18" s="186"/>
      <c r="BV18" s="184"/>
      <c r="BW18" s="185"/>
      <c r="BX18" s="186"/>
      <c r="BY18" s="183">
        <f>'2026 aasta _koond'!AA27</f>
        <v>0</v>
      </c>
      <c r="BZ18" s="186"/>
      <c r="CA18" s="186"/>
      <c r="CB18" s="184"/>
      <c r="CC18" s="185"/>
      <c r="CD18" s="186"/>
      <c r="CE18" s="183">
        <f>'2026 aasta _koond'!AC27</f>
        <v>0</v>
      </c>
      <c r="CF18" s="186"/>
      <c r="CG18" s="186"/>
      <c r="CH18" s="184"/>
      <c r="CI18" s="185"/>
      <c r="CJ18" s="186"/>
      <c r="CK18" s="183">
        <f>'2026 aasta _koond'!AE27</f>
        <v>0</v>
      </c>
      <c r="CL18" s="186"/>
      <c r="CM18" s="186"/>
      <c r="CN18" s="184"/>
      <c r="CO18" s="185"/>
      <c r="CP18" s="186"/>
      <c r="CQ18" s="183">
        <f>'2026 aasta _koond'!AG27</f>
        <v>0</v>
      </c>
      <c r="CR18" s="186"/>
      <c r="CS18" s="186"/>
      <c r="CT18" s="184"/>
      <c r="CU18" s="188">
        <f>SUM(B18:CT18)</f>
        <v>0</v>
      </c>
    </row>
    <row r="19" spans="1:99" ht="14.25" customHeight="1" x14ac:dyDescent="0.35">
      <c r="A19" s="189"/>
      <c r="B19" s="190"/>
      <c r="C19" s="190"/>
      <c r="D19" s="190"/>
      <c r="E19" s="190"/>
      <c r="F19" s="190"/>
      <c r="G19" s="190"/>
      <c r="H19" s="190"/>
      <c r="I19" s="190"/>
      <c r="J19" s="190"/>
      <c r="K19" s="190"/>
      <c r="L19" s="190"/>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91"/>
      <c r="CA19" s="191"/>
      <c r="CB19" s="191"/>
      <c r="CC19" s="191"/>
      <c r="CD19" s="191"/>
      <c r="CE19" s="191"/>
      <c r="CF19" s="191"/>
      <c r="CG19" s="191"/>
      <c r="CH19" s="191"/>
      <c r="CI19" s="191"/>
      <c r="CJ19" s="191"/>
      <c r="CK19" s="191"/>
      <c r="CL19" s="191"/>
      <c r="CM19" s="191"/>
      <c r="CN19" s="191"/>
      <c r="CO19" s="191"/>
      <c r="CP19" s="191"/>
      <c r="CQ19" s="191"/>
      <c r="CR19" s="191"/>
      <c r="CS19" s="191"/>
      <c r="CT19" s="192" t="s">
        <v>44</v>
      </c>
      <c r="CU19" s="193">
        <v>2800</v>
      </c>
    </row>
    <row r="20" spans="1:99" ht="14.25" customHeight="1" x14ac:dyDescent="0.35">
      <c r="A20" s="194"/>
      <c r="B20" s="190"/>
      <c r="C20" s="190"/>
      <c r="D20" s="190"/>
      <c r="E20" s="190"/>
      <c r="F20" s="190"/>
      <c r="G20" s="190"/>
      <c r="H20" s="190"/>
      <c r="I20" s="190"/>
      <c r="J20" s="190"/>
      <c r="K20" s="190"/>
      <c r="L20" s="190"/>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91"/>
      <c r="BU20" s="191"/>
      <c r="BV20" s="191"/>
      <c r="BW20" s="191"/>
      <c r="BX20" s="191"/>
      <c r="BY20" s="191"/>
      <c r="BZ20" s="191"/>
      <c r="CA20" s="191"/>
      <c r="CB20" s="191"/>
      <c r="CC20" s="191"/>
      <c r="CD20" s="191"/>
      <c r="CE20" s="191"/>
      <c r="CF20" s="191"/>
      <c r="CG20" s="191"/>
      <c r="CH20" s="191"/>
      <c r="CI20" s="191"/>
      <c r="CJ20" s="191"/>
      <c r="CK20" s="191"/>
      <c r="CL20" s="191"/>
      <c r="CM20" s="191"/>
      <c r="CN20" s="191"/>
      <c r="CO20" s="191"/>
      <c r="CP20" s="191"/>
      <c r="CQ20" s="191"/>
      <c r="CR20" s="191"/>
      <c r="CS20" s="191"/>
      <c r="CT20" s="191"/>
      <c r="CU20" s="195"/>
    </row>
    <row r="21" spans="1:99" ht="18" customHeight="1" x14ac:dyDescent="0.35">
      <c r="A21" s="196" t="s">
        <v>45</v>
      </c>
      <c r="B21" s="197"/>
      <c r="C21" s="197"/>
      <c r="D21" s="197"/>
      <c r="E21" s="197"/>
      <c r="F21" s="197"/>
      <c r="G21" s="197"/>
      <c r="H21" s="197"/>
      <c r="I21" s="197"/>
      <c r="J21" s="197"/>
      <c r="K21" s="197"/>
      <c r="L21" s="197"/>
      <c r="M21" s="197"/>
      <c r="N21" s="197"/>
      <c r="O21" s="114"/>
      <c r="P21" s="114"/>
      <c r="Q21" s="114"/>
      <c r="R21" s="114"/>
      <c r="S21" s="114"/>
      <c r="T21" s="114"/>
      <c r="U21" s="114"/>
      <c r="V21" s="114"/>
      <c r="W21" s="114"/>
      <c r="X21" s="114"/>
      <c r="Y21" s="191"/>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1"/>
      <c r="BK21" s="191"/>
      <c r="BL21" s="191"/>
      <c r="BM21" s="191"/>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c r="CU21" s="195"/>
    </row>
    <row r="22" spans="1:99" ht="14.25" customHeight="1" x14ac:dyDescent="0.35">
      <c r="A22" s="194"/>
      <c r="B22" s="190"/>
      <c r="C22" s="190"/>
      <c r="D22" s="190"/>
      <c r="E22" s="190"/>
      <c r="F22" s="190"/>
      <c r="G22" s="190"/>
      <c r="H22" s="190"/>
      <c r="I22" s="190"/>
      <c r="J22" s="190"/>
      <c r="K22" s="190"/>
      <c r="L22" s="190"/>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1"/>
      <c r="BK22" s="191"/>
      <c r="BL22" s="191"/>
      <c r="BM22" s="191"/>
      <c r="BN22" s="191"/>
      <c r="BO22" s="191"/>
      <c r="BP22" s="191"/>
      <c r="BQ22" s="191"/>
      <c r="BR22" s="191"/>
      <c r="BS22" s="191"/>
      <c r="BT22" s="191"/>
      <c r="BU22" s="191"/>
      <c r="BV22" s="191"/>
      <c r="BW22" s="191"/>
      <c r="BX22" s="191"/>
      <c r="BY22" s="191"/>
      <c r="BZ22" s="191"/>
      <c r="CA22" s="191"/>
      <c r="CB22" s="191"/>
      <c r="CC22" s="191"/>
      <c r="CD22" s="191"/>
      <c r="CE22" s="191"/>
      <c r="CF22" s="191"/>
      <c r="CG22" s="191"/>
      <c r="CH22" s="191"/>
      <c r="CI22" s="191"/>
      <c r="CJ22" s="191"/>
      <c r="CK22" s="191"/>
      <c r="CL22" s="191"/>
      <c r="CM22" s="191"/>
      <c r="CN22" s="191"/>
      <c r="CO22" s="191"/>
      <c r="CP22" s="191"/>
      <c r="CQ22" s="191"/>
      <c r="CR22" s="191"/>
      <c r="CS22" s="191"/>
      <c r="CT22" s="191"/>
      <c r="CU22" s="195"/>
    </row>
    <row r="23" spans="1:99" ht="14.25" customHeight="1" x14ac:dyDescent="0.35">
      <c r="A23" s="117" t="s">
        <v>46</v>
      </c>
      <c r="B23" s="622" t="s">
        <v>3</v>
      </c>
      <c r="C23" s="623"/>
      <c r="D23" s="623"/>
      <c r="E23" s="623"/>
      <c r="F23" s="623"/>
      <c r="G23" s="624"/>
      <c r="H23" s="622" t="s">
        <v>4</v>
      </c>
      <c r="I23" s="623"/>
      <c r="J23" s="623"/>
      <c r="K23" s="623"/>
      <c r="L23" s="623"/>
      <c r="M23" s="624"/>
      <c r="N23" s="622" t="s">
        <v>5</v>
      </c>
      <c r="O23" s="623"/>
      <c r="P23" s="623"/>
      <c r="Q23" s="623"/>
      <c r="R23" s="623"/>
      <c r="S23" s="624"/>
      <c r="T23" s="622" t="s">
        <v>6</v>
      </c>
      <c r="U23" s="623"/>
      <c r="V23" s="623"/>
      <c r="W23" s="623"/>
      <c r="X23" s="623"/>
      <c r="Y23" s="633"/>
      <c r="Z23" s="622" t="s">
        <v>7</v>
      </c>
      <c r="AA23" s="623"/>
      <c r="AB23" s="623"/>
      <c r="AC23" s="623"/>
      <c r="AD23" s="623"/>
      <c r="AE23" s="624"/>
      <c r="AF23" s="622" t="s">
        <v>8</v>
      </c>
      <c r="AG23" s="623"/>
      <c r="AH23" s="623"/>
      <c r="AI23" s="623"/>
      <c r="AJ23" s="623"/>
      <c r="AK23" s="624"/>
      <c r="AL23" s="622" t="s">
        <v>9</v>
      </c>
      <c r="AM23" s="623"/>
      <c r="AN23" s="623"/>
      <c r="AO23" s="623"/>
      <c r="AP23" s="623"/>
      <c r="AQ23" s="624"/>
      <c r="AR23" s="622" t="s">
        <v>10</v>
      </c>
      <c r="AS23" s="623"/>
      <c r="AT23" s="623"/>
      <c r="AU23" s="623"/>
      <c r="AV23" s="623"/>
      <c r="AW23" s="624"/>
      <c r="AX23" s="622" t="s">
        <v>11</v>
      </c>
      <c r="AY23" s="623"/>
      <c r="AZ23" s="623"/>
      <c r="BA23" s="623"/>
      <c r="BB23" s="623"/>
      <c r="BC23" s="624"/>
      <c r="BD23" s="622" t="s">
        <v>12</v>
      </c>
      <c r="BE23" s="623"/>
      <c r="BF23" s="623"/>
      <c r="BG23" s="623"/>
      <c r="BH23" s="623"/>
      <c r="BI23" s="623"/>
      <c r="BJ23" s="624"/>
      <c r="BK23" s="622" t="s">
        <v>13</v>
      </c>
      <c r="BL23" s="623"/>
      <c r="BM23" s="623"/>
      <c r="BN23" s="623"/>
      <c r="BO23" s="623"/>
      <c r="BP23" s="624"/>
      <c r="BQ23" s="622" t="s">
        <v>14</v>
      </c>
      <c r="BR23" s="623"/>
      <c r="BS23" s="623"/>
      <c r="BT23" s="623"/>
      <c r="BU23" s="623"/>
      <c r="BV23" s="624"/>
      <c r="BW23" s="622" t="s">
        <v>15</v>
      </c>
      <c r="BX23" s="623"/>
      <c r="BY23" s="623"/>
      <c r="BZ23" s="623"/>
      <c r="CA23" s="623"/>
      <c r="CB23" s="624"/>
      <c r="CC23" s="622" t="s">
        <v>16</v>
      </c>
      <c r="CD23" s="623"/>
      <c r="CE23" s="623"/>
      <c r="CF23" s="623"/>
      <c r="CG23" s="623"/>
      <c r="CH23" s="624"/>
      <c r="CI23" s="622" t="s">
        <v>17</v>
      </c>
      <c r="CJ23" s="623"/>
      <c r="CK23" s="623"/>
      <c r="CL23" s="623"/>
      <c r="CM23" s="623"/>
      <c r="CN23" s="624"/>
      <c r="CO23" s="622" t="s">
        <v>18</v>
      </c>
      <c r="CP23" s="623"/>
      <c r="CQ23" s="623"/>
      <c r="CR23" s="623"/>
      <c r="CS23" s="623"/>
      <c r="CT23" s="624"/>
      <c r="CU23" s="198"/>
    </row>
    <row r="24" spans="1:99" ht="14.25" customHeight="1" x14ac:dyDescent="0.35">
      <c r="A24" s="119" t="s">
        <v>39</v>
      </c>
      <c r="B24" s="120">
        <v>2024</v>
      </c>
      <c r="C24" s="121">
        <v>2025</v>
      </c>
      <c r="D24" s="121">
        <v>2026</v>
      </c>
      <c r="E24" s="121">
        <v>2027</v>
      </c>
      <c r="F24" s="121">
        <v>2028</v>
      </c>
      <c r="G24" s="124">
        <v>2029</v>
      </c>
      <c r="H24" s="120">
        <v>2024</v>
      </c>
      <c r="I24" s="121">
        <v>2025</v>
      </c>
      <c r="J24" s="121">
        <v>2026</v>
      </c>
      <c r="K24" s="121">
        <v>2027</v>
      </c>
      <c r="L24" s="121">
        <v>2028</v>
      </c>
      <c r="M24" s="124">
        <v>2029</v>
      </c>
      <c r="N24" s="120">
        <v>2024</v>
      </c>
      <c r="O24" s="121">
        <v>2025</v>
      </c>
      <c r="P24" s="121">
        <v>2026</v>
      </c>
      <c r="Q24" s="121">
        <v>2027</v>
      </c>
      <c r="R24" s="121">
        <v>2028</v>
      </c>
      <c r="S24" s="124">
        <v>2029</v>
      </c>
      <c r="T24" s="120">
        <v>2024</v>
      </c>
      <c r="U24" s="121">
        <v>2025</v>
      </c>
      <c r="V24" s="121">
        <v>2026</v>
      </c>
      <c r="W24" s="121">
        <v>2027</v>
      </c>
      <c r="X24" s="121">
        <v>2028</v>
      </c>
      <c r="Y24" s="122">
        <v>2029</v>
      </c>
      <c r="Z24" s="120">
        <v>2024</v>
      </c>
      <c r="AA24" s="121">
        <v>2025</v>
      </c>
      <c r="AB24" s="121">
        <v>2026</v>
      </c>
      <c r="AC24" s="121">
        <v>2027</v>
      </c>
      <c r="AD24" s="121">
        <v>2028</v>
      </c>
      <c r="AE24" s="124">
        <v>2029</v>
      </c>
      <c r="AF24" s="120">
        <v>2024</v>
      </c>
      <c r="AG24" s="121">
        <v>2025</v>
      </c>
      <c r="AH24" s="121">
        <v>2026</v>
      </c>
      <c r="AI24" s="121">
        <v>2027</v>
      </c>
      <c r="AJ24" s="121">
        <v>2028</v>
      </c>
      <c r="AK24" s="124">
        <v>2029</v>
      </c>
      <c r="AL24" s="120">
        <v>2024</v>
      </c>
      <c r="AM24" s="121">
        <v>2025</v>
      </c>
      <c r="AN24" s="121">
        <v>2026</v>
      </c>
      <c r="AO24" s="121">
        <v>2027</v>
      </c>
      <c r="AP24" s="121">
        <v>2028</v>
      </c>
      <c r="AQ24" s="124">
        <v>2029</v>
      </c>
      <c r="AR24" s="120">
        <v>2024</v>
      </c>
      <c r="AS24" s="121">
        <v>2025</v>
      </c>
      <c r="AT24" s="121">
        <v>2026</v>
      </c>
      <c r="AU24" s="121">
        <v>2027</v>
      </c>
      <c r="AV24" s="121">
        <v>2028</v>
      </c>
      <c r="AW24" s="124">
        <v>2029</v>
      </c>
      <c r="AX24" s="120">
        <v>2024</v>
      </c>
      <c r="AY24" s="121">
        <v>2025</v>
      </c>
      <c r="AZ24" s="121">
        <v>2026</v>
      </c>
      <c r="BA24" s="121">
        <v>2027</v>
      </c>
      <c r="BB24" s="121">
        <v>2028</v>
      </c>
      <c r="BC24" s="124">
        <v>2029</v>
      </c>
      <c r="BD24" s="120">
        <v>2024</v>
      </c>
      <c r="BE24" s="125">
        <v>2024</v>
      </c>
      <c r="BF24" s="121">
        <v>2025</v>
      </c>
      <c r="BG24" s="121">
        <v>2026</v>
      </c>
      <c r="BH24" s="121">
        <v>2027</v>
      </c>
      <c r="BI24" s="121">
        <v>2028</v>
      </c>
      <c r="BJ24" s="124">
        <v>2029</v>
      </c>
      <c r="BK24" s="120">
        <v>2024</v>
      </c>
      <c r="BL24" s="121">
        <v>2025</v>
      </c>
      <c r="BM24" s="121">
        <v>2026</v>
      </c>
      <c r="BN24" s="121">
        <v>2027</v>
      </c>
      <c r="BO24" s="121">
        <v>2028</v>
      </c>
      <c r="BP24" s="124">
        <v>2029</v>
      </c>
      <c r="BQ24" s="120">
        <v>2024</v>
      </c>
      <c r="BR24" s="121">
        <v>2025</v>
      </c>
      <c r="BS24" s="121">
        <v>2026</v>
      </c>
      <c r="BT24" s="121">
        <v>2027</v>
      </c>
      <c r="BU24" s="121">
        <v>2028</v>
      </c>
      <c r="BV24" s="124">
        <v>2029</v>
      </c>
      <c r="BW24" s="120">
        <v>2024</v>
      </c>
      <c r="BX24" s="121">
        <v>2025</v>
      </c>
      <c r="BY24" s="121">
        <v>2026</v>
      </c>
      <c r="BZ24" s="121">
        <v>2027</v>
      </c>
      <c r="CA24" s="121">
        <v>2028</v>
      </c>
      <c r="CB24" s="124">
        <v>2029</v>
      </c>
      <c r="CC24" s="120">
        <v>2024</v>
      </c>
      <c r="CD24" s="121">
        <v>2025</v>
      </c>
      <c r="CE24" s="121">
        <v>2026</v>
      </c>
      <c r="CF24" s="121">
        <v>2027</v>
      </c>
      <c r="CG24" s="121">
        <v>2028</v>
      </c>
      <c r="CH24" s="124">
        <v>2029</v>
      </c>
      <c r="CI24" s="120">
        <v>2024</v>
      </c>
      <c r="CJ24" s="121">
        <v>2025</v>
      </c>
      <c r="CK24" s="121">
        <v>2026</v>
      </c>
      <c r="CL24" s="121">
        <v>2027</v>
      </c>
      <c r="CM24" s="121">
        <v>2028</v>
      </c>
      <c r="CN24" s="124">
        <v>2029</v>
      </c>
      <c r="CO24" s="120">
        <v>2024</v>
      </c>
      <c r="CP24" s="121">
        <v>2025</v>
      </c>
      <c r="CQ24" s="121">
        <v>2026</v>
      </c>
      <c r="CR24" s="121">
        <v>2027</v>
      </c>
      <c r="CS24" s="121">
        <v>2028</v>
      </c>
      <c r="CT24" s="124">
        <v>2029</v>
      </c>
      <c r="CU24" s="126" t="s">
        <v>20</v>
      </c>
    </row>
    <row r="25" spans="1:99" ht="14.25" customHeight="1" x14ac:dyDescent="0.35">
      <c r="A25" s="127" t="s">
        <v>21</v>
      </c>
      <c r="B25" s="128">
        <v>34667</v>
      </c>
      <c r="C25" s="137"/>
      <c r="D25" s="134">
        <f>'2026 aasta _koond'!C34</f>
        <v>0</v>
      </c>
      <c r="E25" s="137"/>
      <c r="F25" s="137"/>
      <c r="G25" s="135"/>
      <c r="H25" s="128">
        <v>22807</v>
      </c>
      <c r="I25" s="137"/>
      <c r="J25" s="130">
        <f>'2026 aasta _koond'!E34</f>
        <v>0</v>
      </c>
      <c r="K25" s="137"/>
      <c r="L25" s="137"/>
      <c r="M25" s="135"/>
      <c r="N25" s="128">
        <v>46172</v>
      </c>
      <c r="O25" s="134"/>
      <c r="P25" s="134">
        <f>'2026 aasta _koond'!G34</f>
        <v>0</v>
      </c>
      <c r="Q25" s="134"/>
      <c r="R25" s="134"/>
      <c r="S25" s="199"/>
      <c r="T25" s="128">
        <v>24922</v>
      </c>
      <c r="U25" s="134"/>
      <c r="V25" s="134">
        <f>'2026 aasta _koond'!I34</f>
        <v>0</v>
      </c>
      <c r="W25" s="134"/>
      <c r="X25" s="134"/>
      <c r="Y25" s="129"/>
      <c r="Z25" s="128">
        <v>7826</v>
      </c>
      <c r="AA25" s="137"/>
      <c r="AB25" s="133">
        <f>'2026 aasta _koond'!K34</f>
        <v>0</v>
      </c>
      <c r="AC25" s="137"/>
      <c r="AD25" s="137"/>
      <c r="AE25" s="135"/>
      <c r="AF25" s="128">
        <v>25622</v>
      </c>
      <c r="AG25" s="137"/>
      <c r="AH25" s="134">
        <f>'2026 aasta _koond'!M34</f>
        <v>0</v>
      </c>
      <c r="AI25" s="137"/>
      <c r="AJ25" s="137"/>
      <c r="AK25" s="135"/>
      <c r="AL25" s="128">
        <v>9856</v>
      </c>
      <c r="AM25" s="137"/>
      <c r="AN25" s="133">
        <f>'2026 aasta _koond'!O34</f>
        <v>0</v>
      </c>
      <c r="AO25" s="137"/>
      <c r="AP25" s="137"/>
      <c r="AQ25" s="135"/>
      <c r="AR25" s="128">
        <v>19475</v>
      </c>
      <c r="AS25" s="137"/>
      <c r="AT25" s="134">
        <f>'2026 aasta _koond'!Q34</f>
        <v>0</v>
      </c>
      <c r="AU25" s="137"/>
      <c r="AV25" s="137"/>
      <c r="AW25" s="135"/>
      <c r="AX25" s="128">
        <v>19889</v>
      </c>
      <c r="AY25" s="137"/>
      <c r="AZ25" s="134">
        <f>'2026 aasta _koond'!S34</f>
        <v>0</v>
      </c>
      <c r="BA25" s="137"/>
      <c r="BB25" s="137"/>
      <c r="BC25" s="135"/>
      <c r="BD25" s="200"/>
      <c r="BE25" s="136">
        <v>21140.560000000001</v>
      </c>
      <c r="BF25" s="134"/>
      <c r="BG25" s="134">
        <f>'2026 aasta _koond'!U34</f>
        <v>0</v>
      </c>
      <c r="BH25" s="137"/>
      <c r="BI25" s="137"/>
      <c r="BJ25" s="135"/>
      <c r="BK25" s="128">
        <v>24653.599999999999</v>
      </c>
      <c r="BL25" s="137"/>
      <c r="BM25" s="134">
        <f>'2026 aasta _koond'!W34</f>
        <v>0</v>
      </c>
      <c r="BN25" s="137"/>
      <c r="BO25" s="137"/>
      <c r="BP25" s="135"/>
      <c r="BQ25" s="128">
        <v>37553</v>
      </c>
      <c r="BR25" s="137"/>
      <c r="BS25" s="134">
        <f>'2026 aasta _koond'!Y25</f>
        <v>0</v>
      </c>
      <c r="BT25" s="137"/>
      <c r="BU25" s="137"/>
      <c r="BV25" s="135"/>
      <c r="BW25" s="128">
        <v>21526.87</v>
      </c>
      <c r="BX25" s="137"/>
      <c r="BY25" s="134">
        <f>'2026 aasta _koond'!AA34</f>
        <v>0</v>
      </c>
      <c r="BZ25" s="137"/>
      <c r="CA25" s="137"/>
      <c r="CB25" s="135"/>
      <c r="CC25" s="128">
        <v>23063</v>
      </c>
      <c r="CD25" s="137"/>
      <c r="CE25" s="134">
        <f>'2026 aasta _koond'!AC34</f>
        <v>0</v>
      </c>
      <c r="CF25" s="137"/>
      <c r="CG25" s="137"/>
      <c r="CH25" s="135"/>
      <c r="CI25" s="128">
        <v>21795</v>
      </c>
      <c r="CJ25" s="137"/>
      <c r="CK25" s="134">
        <f>'2026 aasta _koond'!AE34</f>
        <v>0</v>
      </c>
      <c r="CL25" s="137"/>
      <c r="CM25" s="137"/>
      <c r="CN25" s="135"/>
      <c r="CO25" s="128">
        <v>48003</v>
      </c>
      <c r="CP25" s="137"/>
      <c r="CQ25" s="134">
        <f>'2026 aasta _koond'!AG34</f>
        <v>0</v>
      </c>
      <c r="CR25" s="137"/>
      <c r="CS25" s="137"/>
      <c r="CT25" s="135"/>
      <c r="CU25" s="139">
        <f t="shared" ref="CU25:CU28" si="2">SUM(B25:CT25)</f>
        <v>408971.03</v>
      </c>
    </row>
    <row r="26" spans="1:99" ht="14.25" customHeight="1" x14ac:dyDescent="0.35">
      <c r="A26" s="140" t="s">
        <v>47</v>
      </c>
      <c r="B26" s="128">
        <v>34667</v>
      </c>
      <c r="C26" s="137"/>
      <c r="D26" s="134">
        <f>'2026 aasta _koond'!C35</f>
        <v>0</v>
      </c>
      <c r="E26" s="137"/>
      <c r="F26" s="137"/>
      <c r="G26" s="135"/>
      <c r="H26" s="128">
        <v>22807</v>
      </c>
      <c r="I26" s="137"/>
      <c r="J26" s="130">
        <f>'2026 aasta _koond'!E35</f>
        <v>0</v>
      </c>
      <c r="K26" s="137"/>
      <c r="L26" s="137"/>
      <c r="M26" s="135"/>
      <c r="N26" s="128">
        <v>46172</v>
      </c>
      <c r="O26" s="134"/>
      <c r="P26" s="134">
        <f>'2026 aasta _koond'!G35</f>
        <v>0</v>
      </c>
      <c r="Q26" s="134"/>
      <c r="R26" s="134"/>
      <c r="S26" s="199"/>
      <c r="T26" s="128">
        <v>21714</v>
      </c>
      <c r="U26" s="134"/>
      <c r="V26" s="134">
        <f>'2026 aasta _koond'!I35</f>
        <v>0</v>
      </c>
      <c r="W26" s="134"/>
      <c r="X26" s="134"/>
      <c r="Y26" s="129"/>
      <c r="Z26" s="128">
        <v>4452</v>
      </c>
      <c r="AA26" s="137"/>
      <c r="AB26" s="133">
        <f>'2026 aasta _koond'!K35</f>
        <v>0</v>
      </c>
      <c r="AC26" s="137"/>
      <c r="AD26" s="137"/>
      <c r="AE26" s="135"/>
      <c r="AF26" s="128">
        <v>14423</v>
      </c>
      <c r="AG26" s="137"/>
      <c r="AH26" s="134">
        <f>'2026 aasta _koond'!M35</f>
        <v>0</v>
      </c>
      <c r="AI26" s="137"/>
      <c r="AJ26" s="137"/>
      <c r="AK26" s="135"/>
      <c r="AL26" s="128">
        <v>8567</v>
      </c>
      <c r="AM26" s="137"/>
      <c r="AN26" s="133">
        <f>'2026 aasta _koond'!O35</f>
        <v>0</v>
      </c>
      <c r="AO26" s="137"/>
      <c r="AP26" s="137"/>
      <c r="AQ26" s="135"/>
      <c r="AR26" s="128">
        <v>6047</v>
      </c>
      <c r="AS26" s="137"/>
      <c r="AT26" s="134">
        <f>'2026 aasta _koond'!Q35</f>
        <v>0</v>
      </c>
      <c r="AU26" s="137"/>
      <c r="AV26" s="137"/>
      <c r="AW26" s="135"/>
      <c r="AX26" s="128">
        <v>19889</v>
      </c>
      <c r="AY26" s="137"/>
      <c r="AZ26" s="134">
        <f>'2026 aasta _koond'!S35</f>
        <v>0</v>
      </c>
      <c r="BA26" s="137"/>
      <c r="BB26" s="137"/>
      <c r="BC26" s="135"/>
      <c r="BD26" s="200"/>
      <c r="BE26" s="136">
        <v>21140.560000000001</v>
      </c>
      <c r="BF26" s="134"/>
      <c r="BG26" s="134">
        <f>'2026 aasta _koond'!U35</f>
        <v>0</v>
      </c>
      <c r="BH26" s="137"/>
      <c r="BI26" s="137"/>
      <c r="BJ26" s="135"/>
      <c r="BK26" s="128">
        <v>23682.6</v>
      </c>
      <c r="BL26" s="137"/>
      <c r="BM26" s="134">
        <f>'2026 aasta _koond'!W35</f>
        <v>0</v>
      </c>
      <c r="BN26" s="137"/>
      <c r="BO26" s="137"/>
      <c r="BP26" s="135"/>
      <c r="BQ26" s="128">
        <v>37553</v>
      </c>
      <c r="BR26" s="137"/>
      <c r="BS26" s="134">
        <f>'2026 aasta _koond'!Y26</f>
        <v>0</v>
      </c>
      <c r="BT26" s="137"/>
      <c r="BU26" s="137"/>
      <c r="BV26" s="135"/>
      <c r="BW26" s="128">
        <v>21526.87</v>
      </c>
      <c r="BX26" s="137"/>
      <c r="BY26" s="134">
        <f>'2026 aasta _koond'!AA35</f>
        <v>0</v>
      </c>
      <c r="BZ26" s="137"/>
      <c r="CA26" s="137"/>
      <c r="CB26" s="135"/>
      <c r="CC26" s="128">
        <v>16672</v>
      </c>
      <c r="CD26" s="137"/>
      <c r="CE26" s="134">
        <f>'2026 aasta _koond'!AC35</f>
        <v>0</v>
      </c>
      <c r="CF26" s="137"/>
      <c r="CG26" s="137"/>
      <c r="CH26" s="135"/>
      <c r="CI26" s="128">
        <v>21795</v>
      </c>
      <c r="CJ26" s="137"/>
      <c r="CK26" s="134">
        <f>'2026 aasta _koond'!AE35</f>
        <v>0</v>
      </c>
      <c r="CL26" s="137"/>
      <c r="CM26" s="137"/>
      <c r="CN26" s="135"/>
      <c r="CO26" s="128">
        <v>48003</v>
      </c>
      <c r="CP26" s="137"/>
      <c r="CQ26" s="134">
        <f>'2026 aasta _koond'!AG35</f>
        <v>0</v>
      </c>
      <c r="CR26" s="137"/>
      <c r="CS26" s="137"/>
      <c r="CT26" s="135"/>
      <c r="CU26" s="139">
        <f t="shared" si="2"/>
        <v>369111.03</v>
      </c>
    </row>
    <row r="27" spans="1:99" ht="14.25" customHeight="1" x14ac:dyDescent="0.35">
      <c r="A27" s="140" t="s">
        <v>40</v>
      </c>
      <c r="B27" s="128">
        <v>0</v>
      </c>
      <c r="C27" s="137"/>
      <c r="D27" s="134">
        <f>'2026 aasta _koond'!C36</f>
        <v>0</v>
      </c>
      <c r="E27" s="137"/>
      <c r="F27" s="137"/>
      <c r="G27" s="135"/>
      <c r="H27" s="128">
        <v>0</v>
      </c>
      <c r="I27" s="137"/>
      <c r="J27" s="130">
        <f>'2026 aasta _koond'!E36</f>
        <v>0</v>
      </c>
      <c r="K27" s="137"/>
      <c r="L27" s="137"/>
      <c r="M27" s="135"/>
      <c r="N27" s="128">
        <v>0</v>
      </c>
      <c r="O27" s="134"/>
      <c r="P27" s="134">
        <f>'2026 aasta _koond'!G36</f>
        <v>0</v>
      </c>
      <c r="Q27" s="134"/>
      <c r="R27" s="134"/>
      <c r="S27" s="199"/>
      <c r="T27" s="128">
        <v>3208</v>
      </c>
      <c r="U27" s="134"/>
      <c r="V27" s="134">
        <f>'2026 aasta _koond'!I36</f>
        <v>0</v>
      </c>
      <c r="W27" s="134"/>
      <c r="X27" s="134"/>
      <c r="Y27" s="129"/>
      <c r="Z27" s="128">
        <v>3374</v>
      </c>
      <c r="AA27" s="137"/>
      <c r="AB27" s="133">
        <f>'2026 aasta _koond'!K36</f>
        <v>0</v>
      </c>
      <c r="AC27" s="137"/>
      <c r="AD27" s="137"/>
      <c r="AE27" s="135"/>
      <c r="AF27" s="128">
        <v>11199</v>
      </c>
      <c r="AG27" s="137"/>
      <c r="AH27" s="134">
        <f>'2026 aasta _koond'!M36</f>
        <v>0</v>
      </c>
      <c r="AI27" s="137"/>
      <c r="AJ27" s="137"/>
      <c r="AK27" s="135"/>
      <c r="AL27" s="128">
        <v>1289</v>
      </c>
      <c r="AM27" s="137"/>
      <c r="AN27" s="133">
        <f>'2026 aasta _koond'!O36</f>
        <v>0</v>
      </c>
      <c r="AO27" s="137"/>
      <c r="AP27" s="137"/>
      <c r="AQ27" s="135"/>
      <c r="AR27" s="128">
        <v>13428</v>
      </c>
      <c r="AS27" s="137"/>
      <c r="AT27" s="134">
        <f>'2026 aasta _koond'!Q36</f>
        <v>0</v>
      </c>
      <c r="AU27" s="137"/>
      <c r="AV27" s="137"/>
      <c r="AW27" s="135"/>
      <c r="AX27" s="128"/>
      <c r="AY27" s="137"/>
      <c r="AZ27" s="134">
        <f>'2026 aasta _koond'!S36</f>
        <v>0</v>
      </c>
      <c r="BA27" s="137"/>
      <c r="BB27" s="137"/>
      <c r="BC27" s="135"/>
      <c r="BD27" s="200"/>
      <c r="BE27" s="136">
        <v>0</v>
      </c>
      <c r="BF27" s="134"/>
      <c r="BG27" s="134">
        <f>'2026 aasta _koond'!U36</f>
        <v>0</v>
      </c>
      <c r="BH27" s="137"/>
      <c r="BI27" s="137"/>
      <c r="BJ27" s="135"/>
      <c r="BK27" s="128">
        <v>971</v>
      </c>
      <c r="BL27" s="137"/>
      <c r="BM27" s="134">
        <f>'2026 aasta _koond'!W36</f>
        <v>0</v>
      </c>
      <c r="BN27" s="137"/>
      <c r="BO27" s="137"/>
      <c r="BP27" s="135"/>
      <c r="BQ27" s="128">
        <v>0</v>
      </c>
      <c r="BR27" s="137"/>
      <c r="BS27" s="134">
        <f>'2026 aasta _koond'!Y27</f>
        <v>0</v>
      </c>
      <c r="BT27" s="137"/>
      <c r="BU27" s="137"/>
      <c r="BV27" s="135"/>
      <c r="BW27" s="128">
        <v>3596.5</v>
      </c>
      <c r="BX27" s="137"/>
      <c r="BY27" s="134">
        <f>'2026 aasta _koond'!AA36</f>
        <v>0</v>
      </c>
      <c r="BZ27" s="137"/>
      <c r="CA27" s="137"/>
      <c r="CB27" s="135"/>
      <c r="CC27" s="128">
        <v>6391</v>
      </c>
      <c r="CD27" s="137"/>
      <c r="CE27" s="134">
        <f>'2026 aasta _koond'!AC36</f>
        <v>0</v>
      </c>
      <c r="CF27" s="137"/>
      <c r="CG27" s="137"/>
      <c r="CH27" s="135"/>
      <c r="CI27" s="128">
        <v>0</v>
      </c>
      <c r="CJ27" s="137"/>
      <c r="CK27" s="134">
        <f>'2026 aasta _koond'!AE36</f>
        <v>0</v>
      </c>
      <c r="CL27" s="137"/>
      <c r="CM27" s="137"/>
      <c r="CN27" s="135"/>
      <c r="CO27" s="128">
        <v>0</v>
      </c>
      <c r="CP27" s="137"/>
      <c r="CQ27" s="134">
        <f>'2026 aasta _koond'!AG36</f>
        <v>0</v>
      </c>
      <c r="CR27" s="137"/>
      <c r="CS27" s="137"/>
      <c r="CT27" s="135"/>
      <c r="CU27" s="139">
        <f t="shared" si="2"/>
        <v>43456.5</v>
      </c>
    </row>
    <row r="28" spans="1:99" ht="14.25" customHeight="1" x14ac:dyDescent="0.35">
      <c r="A28" s="127" t="s">
        <v>24</v>
      </c>
      <c r="B28" s="128">
        <v>13866.800000000001</v>
      </c>
      <c r="C28" s="137"/>
      <c r="D28" s="134">
        <f>'2026 aasta _koond'!C37</f>
        <v>0</v>
      </c>
      <c r="E28" s="137"/>
      <c r="F28" s="137"/>
      <c r="G28" s="135"/>
      <c r="H28" s="128">
        <v>9122.8000000000011</v>
      </c>
      <c r="I28" s="137"/>
      <c r="J28" s="130">
        <f>'2026 aasta _koond'!E37</f>
        <v>0</v>
      </c>
      <c r="K28" s="137"/>
      <c r="L28" s="137"/>
      <c r="M28" s="135"/>
      <c r="N28" s="128">
        <v>18468.8</v>
      </c>
      <c r="O28" s="134"/>
      <c r="P28" s="134">
        <f>'2026 aasta _koond'!G37</f>
        <v>0</v>
      </c>
      <c r="Q28" s="134"/>
      <c r="R28" s="134"/>
      <c r="S28" s="199"/>
      <c r="T28" s="128">
        <v>9969</v>
      </c>
      <c r="U28" s="134"/>
      <c r="V28" s="134">
        <f>'2026 aasta _koond'!I37</f>
        <v>0</v>
      </c>
      <c r="W28" s="134"/>
      <c r="X28" s="134"/>
      <c r="Y28" s="129"/>
      <c r="Z28" s="128">
        <v>4518</v>
      </c>
      <c r="AA28" s="137"/>
      <c r="AB28" s="133">
        <f>'2026 aasta _koond'!K37</f>
        <v>0</v>
      </c>
      <c r="AC28" s="137"/>
      <c r="AD28" s="137"/>
      <c r="AE28" s="135"/>
      <c r="AF28" s="128">
        <v>10248.800000000001</v>
      </c>
      <c r="AG28" s="137"/>
      <c r="AH28" s="134">
        <f>'2026 aasta _koond'!M37</f>
        <v>0</v>
      </c>
      <c r="AI28" s="137"/>
      <c r="AJ28" s="137"/>
      <c r="AK28" s="135"/>
      <c r="AL28" s="128">
        <v>3943</v>
      </c>
      <c r="AM28" s="137"/>
      <c r="AN28" s="133">
        <f>'2026 aasta _koond'!O37</f>
        <v>0</v>
      </c>
      <c r="AO28" s="137"/>
      <c r="AP28" s="137"/>
      <c r="AQ28" s="135"/>
      <c r="AR28" s="128">
        <v>7790</v>
      </c>
      <c r="AS28" s="137"/>
      <c r="AT28" s="134">
        <f>'2026 aasta _koond'!Q37</f>
        <v>0</v>
      </c>
      <c r="AU28" s="137"/>
      <c r="AV28" s="137"/>
      <c r="AW28" s="135"/>
      <c r="AX28" s="128">
        <v>7956</v>
      </c>
      <c r="AY28" s="137"/>
      <c r="AZ28" s="134">
        <f>'2026 aasta _koond'!S37</f>
        <v>0</v>
      </c>
      <c r="BA28" s="137"/>
      <c r="BB28" s="137"/>
      <c r="BC28" s="135"/>
      <c r="BD28" s="200"/>
      <c r="BE28" s="136">
        <v>8456.2240000000002</v>
      </c>
      <c r="BF28" s="134"/>
      <c r="BG28" s="134">
        <f>'2026 aasta _koond'!U37</f>
        <v>0</v>
      </c>
      <c r="BH28" s="137"/>
      <c r="BI28" s="137"/>
      <c r="BJ28" s="135"/>
      <c r="BK28" s="128">
        <v>9861.44</v>
      </c>
      <c r="BL28" s="137"/>
      <c r="BM28" s="134">
        <f>'2026 aasta _koond'!W37</f>
        <v>0</v>
      </c>
      <c r="BN28" s="137"/>
      <c r="BO28" s="137"/>
      <c r="BP28" s="135"/>
      <c r="BQ28" s="128">
        <v>15021</v>
      </c>
      <c r="BR28" s="137"/>
      <c r="BS28" s="134">
        <f>'2026 aasta _koond'!Y28</f>
        <v>0</v>
      </c>
      <c r="BT28" s="137"/>
      <c r="BU28" s="137"/>
      <c r="BV28" s="135"/>
      <c r="BW28" s="128">
        <v>10049.35</v>
      </c>
      <c r="BX28" s="137"/>
      <c r="BY28" s="134">
        <f>'2026 aasta _koond'!AA37</f>
        <v>0</v>
      </c>
      <c r="BZ28" s="137"/>
      <c r="CA28" s="137"/>
      <c r="CB28" s="135"/>
      <c r="CC28" s="128">
        <v>9225.2000000000007</v>
      </c>
      <c r="CD28" s="137"/>
      <c r="CE28" s="134">
        <f>'2026 aasta _koond'!AC37</f>
        <v>0</v>
      </c>
      <c r="CF28" s="137"/>
      <c r="CG28" s="137"/>
      <c r="CH28" s="135"/>
      <c r="CI28" s="128">
        <v>8718</v>
      </c>
      <c r="CJ28" s="137"/>
      <c r="CK28" s="134">
        <f>'2026 aasta _koond'!AE37</f>
        <v>0</v>
      </c>
      <c r="CL28" s="137"/>
      <c r="CM28" s="137"/>
      <c r="CN28" s="135"/>
      <c r="CO28" s="128">
        <v>19201</v>
      </c>
      <c r="CP28" s="137"/>
      <c r="CQ28" s="134">
        <f>'2026 aasta _koond'!AG37</f>
        <v>0</v>
      </c>
      <c r="CR28" s="137"/>
      <c r="CS28" s="137"/>
      <c r="CT28" s="135"/>
      <c r="CU28" s="139">
        <f t="shared" si="2"/>
        <v>166415.41400000002</v>
      </c>
    </row>
    <row r="29" spans="1:99" ht="14.25" customHeight="1" x14ac:dyDescent="0.35">
      <c r="A29" s="140" t="s">
        <v>25</v>
      </c>
      <c r="B29" s="141"/>
      <c r="C29" s="143"/>
      <c r="D29" s="147"/>
      <c r="E29" s="143"/>
      <c r="F29" s="143"/>
      <c r="G29" s="145"/>
      <c r="H29" s="141"/>
      <c r="I29" s="143"/>
      <c r="J29" s="144"/>
      <c r="K29" s="143"/>
      <c r="L29" s="143"/>
      <c r="M29" s="145"/>
      <c r="N29" s="141"/>
      <c r="O29" s="147"/>
      <c r="P29" s="147"/>
      <c r="Q29" s="147"/>
      <c r="R29" s="147"/>
      <c r="S29" s="201"/>
      <c r="T29" s="141"/>
      <c r="U29" s="147"/>
      <c r="V29" s="147"/>
      <c r="W29" s="147"/>
      <c r="X29" s="147"/>
      <c r="Y29" s="142"/>
      <c r="Z29" s="141"/>
      <c r="AA29" s="143"/>
      <c r="AB29" s="146"/>
      <c r="AC29" s="143"/>
      <c r="AD29" s="143"/>
      <c r="AE29" s="145"/>
      <c r="AF29" s="141"/>
      <c r="AG29" s="143"/>
      <c r="AH29" s="147"/>
      <c r="AI29" s="143"/>
      <c r="AJ29" s="143"/>
      <c r="AK29" s="145"/>
      <c r="AL29" s="141"/>
      <c r="AM29" s="143"/>
      <c r="AN29" s="146"/>
      <c r="AO29" s="143"/>
      <c r="AP29" s="143"/>
      <c r="AQ29" s="145"/>
      <c r="AR29" s="141"/>
      <c r="AS29" s="143"/>
      <c r="AT29" s="147"/>
      <c r="AU29" s="143"/>
      <c r="AV29" s="143"/>
      <c r="AW29" s="145"/>
      <c r="AX29" s="141"/>
      <c r="AY29" s="143"/>
      <c r="AZ29" s="147"/>
      <c r="BA29" s="143"/>
      <c r="BB29" s="143"/>
      <c r="BC29" s="145"/>
      <c r="BD29" s="202"/>
      <c r="BE29" s="148"/>
      <c r="BF29" s="147"/>
      <c r="BG29" s="147"/>
      <c r="BH29" s="143"/>
      <c r="BI29" s="143"/>
      <c r="BJ29" s="145"/>
      <c r="BK29" s="141"/>
      <c r="BL29" s="143"/>
      <c r="BM29" s="147"/>
      <c r="BN29" s="143"/>
      <c r="BO29" s="143"/>
      <c r="BP29" s="145"/>
      <c r="BQ29" s="141"/>
      <c r="BR29" s="143"/>
      <c r="BS29" s="147"/>
      <c r="BT29" s="143"/>
      <c r="BU29" s="143"/>
      <c r="BV29" s="145"/>
      <c r="BW29" s="141">
        <v>10049.35</v>
      </c>
      <c r="BX29" s="143"/>
      <c r="BY29" s="147"/>
      <c r="BZ29" s="143"/>
      <c r="CA29" s="143"/>
      <c r="CB29" s="145"/>
      <c r="CC29" s="141"/>
      <c r="CD29" s="143"/>
      <c r="CE29" s="147"/>
      <c r="CF29" s="143"/>
      <c r="CG29" s="143"/>
      <c r="CH29" s="145"/>
      <c r="CI29" s="141"/>
      <c r="CJ29" s="143"/>
      <c r="CK29" s="147"/>
      <c r="CL29" s="143"/>
      <c r="CM29" s="143"/>
      <c r="CN29" s="145"/>
      <c r="CO29" s="141"/>
      <c r="CP29" s="143"/>
      <c r="CQ29" s="147"/>
      <c r="CR29" s="143"/>
      <c r="CS29" s="143"/>
      <c r="CT29" s="145"/>
      <c r="CU29" s="150"/>
    </row>
    <row r="30" spans="1:99" ht="14.25" customHeight="1" x14ac:dyDescent="0.35">
      <c r="A30" s="140" t="s">
        <v>26</v>
      </c>
      <c r="B30" s="141"/>
      <c r="C30" s="143"/>
      <c r="D30" s="147"/>
      <c r="E30" s="143"/>
      <c r="F30" s="143"/>
      <c r="G30" s="145"/>
      <c r="H30" s="141"/>
      <c r="I30" s="143"/>
      <c r="J30" s="144"/>
      <c r="K30" s="143"/>
      <c r="L30" s="143"/>
      <c r="M30" s="145"/>
      <c r="N30" s="141"/>
      <c r="O30" s="147"/>
      <c r="P30" s="147"/>
      <c r="Q30" s="147"/>
      <c r="R30" s="147"/>
      <c r="S30" s="201"/>
      <c r="T30" s="141"/>
      <c r="U30" s="147"/>
      <c r="V30" s="147"/>
      <c r="W30" s="147"/>
      <c r="X30" s="147"/>
      <c r="Y30" s="142"/>
      <c r="Z30" s="141"/>
      <c r="AA30" s="143"/>
      <c r="AB30" s="146"/>
      <c r="AC30" s="143"/>
      <c r="AD30" s="143"/>
      <c r="AE30" s="145"/>
      <c r="AF30" s="141"/>
      <c r="AG30" s="143"/>
      <c r="AH30" s="147"/>
      <c r="AI30" s="143"/>
      <c r="AJ30" s="143"/>
      <c r="AK30" s="145"/>
      <c r="AL30" s="141"/>
      <c r="AM30" s="143"/>
      <c r="AN30" s="146"/>
      <c r="AO30" s="143"/>
      <c r="AP30" s="143"/>
      <c r="AQ30" s="145"/>
      <c r="AR30" s="141"/>
      <c r="AS30" s="143"/>
      <c r="AT30" s="147"/>
      <c r="AU30" s="143"/>
      <c r="AV30" s="143"/>
      <c r="AW30" s="145"/>
      <c r="AX30" s="141"/>
      <c r="AY30" s="143"/>
      <c r="AZ30" s="147"/>
      <c r="BA30" s="143"/>
      <c r="BB30" s="143"/>
      <c r="BC30" s="145"/>
      <c r="BD30" s="202"/>
      <c r="BE30" s="148"/>
      <c r="BF30" s="147"/>
      <c r="BG30" s="147"/>
      <c r="BH30" s="143"/>
      <c r="BI30" s="143"/>
      <c r="BJ30" s="145"/>
      <c r="BK30" s="141"/>
      <c r="BL30" s="143"/>
      <c r="BM30" s="147"/>
      <c r="BN30" s="143"/>
      <c r="BO30" s="143"/>
      <c r="BP30" s="145"/>
      <c r="BQ30" s="141"/>
      <c r="BR30" s="143"/>
      <c r="BS30" s="147"/>
      <c r="BT30" s="143"/>
      <c r="BU30" s="143"/>
      <c r="BV30" s="145"/>
      <c r="BW30" s="141"/>
      <c r="BX30" s="143"/>
      <c r="BY30" s="147"/>
      <c r="BZ30" s="143"/>
      <c r="CA30" s="143"/>
      <c r="CB30" s="145"/>
      <c r="CC30" s="141"/>
      <c r="CD30" s="143"/>
      <c r="CE30" s="147"/>
      <c r="CF30" s="143"/>
      <c r="CG30" s="143"/>
      <c r="CH30" s="145"/>
      <c r="CI30" s="141"/>
      <c r="CJ30" s="143"/>
      <c r="CK30" s="147"/>
      <c r="CL30" s="143"/>
      <c r="CM30" s="143"/>
      <c r="CN30" s="145"/>
      <c r="CO30" s="141"/>
      <c r="CP30" s="143"/>
      <c r="CQ30" s="147"/>
      <c r="CR30" s="143"/>
      <c r="CS30" s="143"/>
      <c r="CT30" s="145"/>
      <c r="CU30" s="150"/>
    </row>
    <row r="31" spans="1:99" ht="14.25" customHeight="1" x14ac:dyDescent="0.35">
      <c r="A31" s="151" t="s">
        <v>20</v>
      </c>
      <c r="B31" s="203">
        <v>48533.8</v>
      </c>
      <c r="C31" s="165"/>
      <c r="D31" s="134">
        <f>'2026 aasta _koond'!C40</f>
        <v>0</v>
      </c>
      <c r="E31" s="165"/>
      <c r="F31" s="165"/>
      <c r="G31" s="166"/>
      <c r="H31" s="161">
        <v>31929.800000000003</v>
      </c>
      <c r="I31" s="156"/>
      <c r="J31" s="130">
        <f>'2026 aasta _koond'!E40</f>
        <v>0</v>
      </c>
      <c r="K31" s="156"/>
      <c r="L31" s="156"/>
      <c r="M31" s="157"/>
      <c r="N31" s="204">
        <v>64640.800000000003</v>
      </c>
      <c r="O31" s="205"/>
      <c r="P31" s="134">
        <f>'2026 aasta _koond'!G40</f>
        <v>0</v>
      </c>
      <c r="Q31" s="205"/>
      <c r="R31" s="205"/>
      <c r="S31" s="206"/>
      <c r="T31" s="161">
        <v>34891</v>
      </c>
      <c r="U31" s="158"/>
      <c r="V31" s="134">
        <f>'2026 aasta _koond'!I40</f>
        <v>0</v>
      </c>
      <c r="W31" s="158"/>
      <c r="X31" s="158"/>
      <c r="Y31" s="153"/>
      <c r="Z31" s="161">
        <v>12344</v>
      </c>
      <c r="AA31" s="156"/>
      <c r="AB31" s="133">
        <f>'2026 aasta _koond'!K40</f>
        <v>0</v>
      </c>
      <c r="AC31" s="156"/>
      <c r="AD31" s="156"/>
      <c r="AE31" s="157"/>
      <c r="AF31" s="161">
        <v>35870.800000000003</v>
      </c>
      <c r="AG31" s="156"/>
      <c r="AH31" s="134">
        <f>'2026 aasta _koond'!M40</f>
        <v>0</v>
      </c>
      <c r="AI31" s="156"/>
      <c r="AJ31" s="156"/>
      <c r="AK31" s="157"/>
      <c r="AL31" s="161">
        <v>13799</v>
      </c>
      <c r="AM31" s="156"/>
      <c r="AN31" s="133">
        <f>'2026 aasta _koond'!O40</f>
        <v>0</v>
      </c>
      <c r="AO31" s="156"/>
      <c r="AP31" s="156"/>
      <c r="AQ31" s="157"/>
      <c r="AR31" s="161">
        <v>27265</v>
      </c>
      <c r="AS31" s="156"/>
      <c r="AT31" s="134">
        <f>'2026 aasta _koond'!Q40</f>
        <v>0</v>
      </c>
      <c r="AU31" s="156"/>
      <c r="AV31" s="156"/>
      <c r="AW31" s="157"/>
      <c r="AX31" s="161">
        <v>27845</v>
      </c>
      <c r="AY31" s="156"/>
      <c r="AZ31" s="134">
        <f>'2026 aasta _koond'!S40</f>
        <v>0</v>
      </c>
      <c r="BA31" s="156"/>
      <c r="BB31" s="156"/>
      <c r="BC31" s="157"/>
      <c r="BD31" s="207"/>
      <c r="BE31" s="208">
        <v>29596.784</v>
      </c>
      <c r="BF31" s="164"/>
      <c r="BG31" s="134">
        <f>'2026 aasta _koond'!U40</f>
        <v>0</v>
      </c>
      <c r="BH31" s="165"/>
      <c r="BI31" s="165"/>
      <c r="BJ31" s="166"/>
      <c r="BK31" s="161">
        <v>34515.040000000001</v>
      </c>
      <c r="BL31" s="156"/>
      <c r="BM31" s="134">
        <f>'2026 aasta _koond'!W40</f>
        <v>0</v>
      </c>
      <c r="BN31" s="156"/>
      <c r="BO31" s="156"/>
      <c r="BP31" s="157"/>
      <c r="BQ31" s="161">
        <v>52574</v>
      </c>
      <c r="BR31" s="156"/>
      <c r="BS31" s="134">
        <f>'2026 aasta _koond'!Y31</f>
        <v>0</v>
      </c>
      <c r="BT31" s="156"/>
      <c r="BU31" s="156"/>
      <c r="BV31" s="157"/>
      <c r="BW31" s="161">
        <v>35172.720000000001</v>
      </c>
      <c r="BX31" s="156"/>
      <c r="BY31" s="134">
        <f>'2026 aasta _koond'!AA40</f>
        <v>0</v>
      </c>
      <c r="BZ31" s="156"/>
      <c r="CA31" s="156"/>
      <c r="CB31" s="157"/>
      <c r="CC31" s="161">
        <v>32288.2</v>
      </c>
      <c r="CD31" s="156"/>
      <c r="CE31" s="134">
        <f>'2026 aasta _koond'!AC40</f>
        <v>0</v>
      </c>
      <c r="CF31" s="156"/>
      <c r="CG31" s="156"/>
      <c r="CH31" s="157"/>
      <c r="CI31" s="161">
        <v>30513</v>
      </c>
      <c r="CJ31" s="156"/>
      <c r="CK31" s="134">
        <f>'2026 aasta _koond'!AE40</f>
        <v>0</v>
      </c>
      <c r="CL31" s="156"/>
      <c r="CM31" s="156"/>
      <c r="CN31" s="157"/>
      <c r="CO31" s="161">
        <v>67204</v>
      </c>
      <c r="CP31" s="156"/>
      <c r="CQ31" s="134">
        <f>'2026 aasta _koond'!AG40</f>
        <v>0</v>
      </c>
      <c r="CR31" s="156"/>
      <c r="CS31" s="156"/>
      <c r="CT31" s="157"/>
      <c r="CU31" s="167">
        <f>SUM(B31:CT31)</f>
        <v>578982.9439999999</v>
      </c>
    </row>
    <row r="32" spans="1:99" ht="25.5" customHeight="1" x14ac:dyDescent="0.35">
      <c r="A32" s="168" t="s">
        <v>42</v>
      </c>
      <c r="B32" s="626">
        <v>315921</v>
      </c>
      <c r="C32" s="627"/>
      <c r="D32" s="627"/>
      <c r="E32" s="627"/>
      <c r="F32" s="627"/>
      <c r="G32" s="628"/>
      <c r="H32" s="626">
        <v>191576</v>
      </c>
      <c r="I32" s="627"/>
      <c r="J32" s="627"/>
      <c r="K32" s="627"/>
      <c r="L32" s="627"/>
      <c r="M32" s="627"/>
      <c r="N32" s="626">
        <v>388637</v>
      </c>
      <c r="O32" s="627"/>
      <c r="P32" s="627"/>
      <c r="Q32" s="627"/>
      <c r="R32" s="627"/>
      <c r="S32" s="628"/>
      <c r="T32" s="626">
        <v>243290</v>
      </c>
      <c r="U32" s="627"/>
      <c r="V32" s="627"/>
      <c r="W32" s="627"/>
      <c r="X32" s="627"/>
      <c r="Y32" s="628"/>
      <c r="Z32" s="626">
        <v>222653</v>
      </c>
      <c r="AA32" s="627"/>
      <c r="AB32" s="627"/>
      <c r="AC32" s="627"/>
      <c r="AD32" s="627"/>
      <c r="AE32" s="628"/>
      <c r="AF32" s="626">
        <v>212559</v>
      </c>
      <c r="AG32" s="627"/>
      <c r="AH32" s="627"/>
      <c r="AI32" s="627"/>
      <c r="AJ32" s="627"/>
      <c r="AK32" s="628"/>
      <c r="AL32" s="626">
        <v>251527</v>
      </c>
      <c r="AM32" s="627"/>
      <c r="AN32" s="627"/>
      <c r="AO32" s="627"/>
      <c r="AP32" s="627"/>
      <c r="AQ32" s="628"/>
      <c r="AR32" s="626">
        <v>252987</v>
      </c>
      <c r="AS32" s="627"/>
      <c r="AT32" s="627"/>
      <c r="AU32" s="627"/>
      <c r="AV32" s="627"/>
      <c r="AW32" s="628"/>
      <c r="AX32" s="626">
        <v>269894</v>
      </c>
      <c r="AY32" s="627"/>
      <c r="AZ32" s="627"/>
      <c r="BA32" s="627"/>
      <c r="BB32" s="627"/>
      <c r="BC32" s="628"/>
      <c r="BD32" s="190"/>
      <c r="BE32" s="626">
        <v>226625</v>
      </c>
      <c r="BF32" s="627"/>
      <c r="BG32" s="627"/>
      <c r="BH32" s="627"/>
      <c r="BI32" s="627"/>
      <c r="BJ32" s="628"/>
      <c r="BK32" s="629">
        <v>207094</v>
      </c>
      <c r="BL32" s="627"/>
      <c r="BM32" s="627"/>
      <c r="BN32" s="627"/>
      <c r="BO32" s="627"/>
      <c r="BP32" s="628"/>
      <c r="BQ32" s="626">
        <v>317792</v>
      </c>
      <c r="BR32" s="627"/>
      <c r="BS32" s="627"/>
      <c r="BT32" s="627"/>
      <c r="BU32" s="627"/>
      <c r="BV32" s="628"/>
      <c r="BW32" s="626">
        <v>298013</v>
      </c>
      <c r="BX32" s="627"/>
      <c r="BY32" s="627"/>
      <c r="BZ32" s="627"/>
      <c r="CA32" s="627"/>
      <c r="CB32" s="628"/>
      <c r="CC32" s="626">
        <v>214460</v>
      </c>
      <c r="CD32" s="627"/>
      <c r="CE32" s="627"/>
      <c r="CF32" s="627"/>
      <c r="CG32" s="627"/>
      <c r="CH32" s="628"/>
      <c r="CI32" s="626">
        <v>244113</v>
      </c>
      <c r="CJ32" s="627"/>
      <c r="CK32" s="627"/>
      <c r="CL32" s="627"/>
      <c r="CM32" s="627"/>
      <c r="CN32" s="628"/>
      <c r="CO32" s="626">
        <v>428571</v>
      </c>
      <c r="CP32" s="627"/>
      <c r="CQ32" s="627"/>
      <c r="CR32" s="627"/>
      <c r="CS32" s="627"/>
      <c r="CT32" s="628"/>
      <c r="CU32" s="209">
        <f>B32+H32+N32+T32+Z32+AF32+AL32+AR32+AX32+BE32+BK32+BQ32+BW32+CC32+CI32+CO32</f>
        <v>4285712</v>
      </c>
    </row>
    <row r="34" spans="1:100" ht="15.75" customHeight="1" x14ac:dyDescent="0.35">
      <c r="A34" s="211"/>
      <c r="B34" s="622" t="s">
        <v>3</v>
      </c>
      <c r="C34" s="623"/>
      <c r="D34" s="623"/>
      <c r="E34" s="623"/>
      <c r="F34" s="623"/>
      <c r="G34" s="624"/>
      <c r="H34" s="622" t="s">
        <v>4</v>
      </c>
      <c r="I34" s="623"/>
      <c r="J34" s="623"/>
      <c r="K34" s="623"/>
      <c r="L34" s="623"/>
      <c r="M34" s="624"/>
      <c r="N34" s="622" t="s">
        <v>5</v>
      </c>
      <c r="O34" s="623"/>
      <c r="P34" s="623"/>
      <c r="Q34" s="623"/>
      <c r="R34" s="623"/>
      <c r="S34" s="624"/>
      <c r="T34" s="622" t="s">
        <v>6</v>
      </c>
      <c r="U34" s="623"/>
      <c r="V34" s="623"/>
      <c r="W34" s="623"/>
      <c r="X34" s="623"/>
      <c r="Y34" s="624"/>
      <c r="Z34" s="622" t="s">
        <v>7</v>
      </c>
      <c r="AA34" s="623"/>
      <c r="AB34" s="623"/>
      <c r="AC34" s="623"/>
      <c r="AD34" s="623"/>
      <c r="AE34" s="624"/>
      <c r="AF34" s="630" t="s">
        <v>8</v>
      </c>
      <c r="AG34" s="631"/>
      <c r="AH34" s="631"/>
      <c r="AI34" s="631"/>
      <c r="AJ34" s="631"/>
      <c r="AK34" s="632"/>
      <c r="AL34" s="622" t="s">
        <v>9</v>
      </c>
      <c r="AM34" s="623"/>
      <c r="AN34" s="623"/>
      <c r="AO34" s="623"/>
      <c r="AP34" s="623"/>
      <c r="AQ34" s="624"/>
      <c r="AR34" s="622" t="s">
        <v>10</v>
      </c>
      <c r="AS34" s="623"/>
      <c r="AT34" s="623"/>
      <c r="AU34" s="623"/>
      <c r="AV34" s="623"/>
      <c r="AW34" s="624"/>
      <c r="AX34" s="622" t="s">
        <v>11</v>
      </c>
      <c r="AY34" s="623"/>
      <c r="AZ34" s="623"/>
      <c r="BA34" s="623"/>
      <c r="BB34" s="623"/>
      <c r="BC34" s="624"/>
      <c r="BD34" s="622" t="s">
        <v>12</v>
      </c>
      <c r="BE34" s="623"/>
      <c r="BF34" s="623"/>
      <c r="BG34" s="623"/>
      <c r="BH34" s="623"/>
      <c r="BI34" s="623"/>
      <c r="BJ34" s="624"/>
      <c r="BK34" s="622" t="s">
        <v>13</v>
      </c>
      <c r="BL34" s="623"/>
      <c r="BM34" s="623"/>
      <c r="BN34" s="623"/>
      <c r="BO34" s="623"/>
      <c r="BP34" s="624"/>
      <c r="BQ34" s="622" t="s">
        <v>14</v>
      </c>
      <c r="BR34" s="623"/>
      <c r="BS34" s="623"/>
      <c r="BT34" s="623"/>
      <c r="BU34" s="623"/>
      <c r="BV34" s="624"/>
      <c r="BW34" s="622" t="s">
        <v>15</v>
      </c>
      <c r="BX34" s="623"/>
      <c r="BY34" s="623"/>
      <c r="BZ34" s="623"/>
      <c r="CA34" s="623"/>
      <c r="CB34" s="624"/>
      <c r="CC34" s="622" t="s">
        <v>16</v>
      </c>
      <c r="CD34" s="623"/>
      <c r="CE34" s="623"/>
      <c r="CF34" s="623"/>
      <c r="CG34" s="623"/>
      <c r="CH34" s="624"/>
      <c r="CI34" s="622" t="s">
        <v>17</v>
      </c>
      <c r="CJ34" s="623"/>
      <c r="CK34" s="623"/>
      <c r="CL34" s="623"/>
      <c r="CM34" s="623"/>
      <c r="CN34" s="624"/>
      <c r="CO34" s="622" t="s">
        <v>18</v>
      </c>
      <c r="CP34" s="623"/>
      <c r="CQ34" s="623"/>
      <c r="CR34" s="623"/>
      <c r="CS34" s="623"/>
      <c r="CT34" s="624"/>
      <c r="CU34" s="118"/>
    </row>
    <row r="35" spans="1:100" ht="14.25" customHeight="1" x14ac:dyDescent="0.35">
      <c r="A35" s="172" t="s">
        <v>32</v>
      </c>
      <c r="B35" s="120">
        <v>2024</v>
      </c>
      <c r="C35" s="121">
        <v>2025</v>
      </c>
      <c r="D35" s="121">
        <v>2026</v>
      </c>
      <c r="E35" s="121">
        <v>2027</v>
      </c>
      <c r="F35" s="121">
        <v>2028</v>
      </c>
      <c r="G35" s="124">
        <v>2029</v>
      </c>
      <c r="H35" s="120">
        <v>2024</v>
      </c>
      <c r="I35" s="121">
        <v>2025</v>
      </c>
      <c r="J35" s="121">
        <v>2026</v>
      </c>
      <c r="K35" s="121">
        <v>2027</v>
      </c>
      <c r="L35" s="121">
        <v>2028</v>
      </c>
      <c r="M35" s="124">
        <v>2029</v>
      </c>
      <c r="N35" s="120">
        <v>2024</v>
      </c>
      <c r="O35" s="121">
        <v>2025</v>
      </c>
      <c r="P35" s="121">
        <v>2026</v>
      </c>
      <c r="Q35" s="121">
        <v>2027</v>
      </c>
      <c r="R35" s="121">
        <v>2028</v>
      </c>
      <c r="S35" s="124">
        <v>2029</v>
      </c>
      <c r="T35" s="120">
        <v>2024</v>
      </c>
      <c r="U35" s="121">
        <v>2025</v>
      </c>
      <c r="V35" s="121">
        <v>2026</v>
      </c>
      <c r="W35" s="121">
        <v>2027</v>
      </c>
      <c r="X35" s="121">
        <v>2028</v>
      </c>
      <c r="Y35" s="124">
        <v>2029</v>
      </c>
      <c r="Z35" s="120">
        <v>2024</v>
      </c>
      <c r="AA35" s="121">
        <v>2025</v>
      </c>
      <c r="AB35" s="121">
        <v>2026</v>
      </c>
      <c r="AC35" s="121">
        <v>2027</v>
      </c>
      <c r="AD35" s="121">
        <v>2028</v>
      </c>
      <c r="AE35" s="124">
        <v>2029</v>
      </c>
      <c r="AF35" s="174">
        <v>2024</v>
      </c>
      <c r="AG35" s="175">
        <v>2025</v>
      </c>
      <c r="AH35" s="175">
        <v>2026</v>
      </c>
      <c r="AI35" s="175">
        <v>2027</v>
      </c>
      <c r="AJ35" s="175">
        <v>2028</v>
      </c>
      <c r="AK35" s="176">
        <v>2029</v>
      </c>
      <c r="AL35" s="120">
        <v>2024</v>
      </c>
      <c r="AM35" s="121">
        <v>2025</v>
      </c>
      <c r="AN35" s="121">
        <v>2026</v>
      </c>
      <c r="AO35" s="121">
        <v>2027</v>
      </c>
      <c r="AP35" s="121">
        <v>2028</v>
      </c>
      <c r="AQ35" s="124">
        <v>2029</v>
      </c>
      <c r="AR35" s="120">
        <v>2024</v>
      </c>
      <c r="AS35" s="121">
        <v>2025</v>
      </c>
      <c r="AT35" s="121">
        <v>2026</v>
      </c>
      <c r="AU35" s="121">
        <v>2027</v>
      </c>
      <c r="AV35" s="121">
        <v>2028</v>
      </c>
      <c r="AW35" s="124">
        <v>2029</v>
      </c>
      <c r="AX35" s="120">
        <v>2024</v>
      </c>
      <c r="AY35" s="121">
        <v>2025</v>
      </c>
      <c r="AZ35" s="121">
        <v>2026</v>
      </c>
      <c r="BA35" s="121">
        <v>2027</v>
      </c>
      <c r="BB35" s="121">
        <v>2028</v>
      </c>
      <c r="BC35" s="124">
        <v>2029</v>
      </c>
      <c r="BD35" s="120">
        <v>2024</v>
      </c>
      <c r="BE35" s="125"/>
      <c r="BF35" s="121">
        <v>2025</v>
      </c>
      <c r="BG35" s="121">
        <v>2026</v>
      </c>
      <c r="BH35" s="121">
        <v>2027</v>
      </c>
      <c r="BI35" s="121">
        <v>2028</v>
      </c>
      <c r="BJ35" s="124">
        <v>2029</v>
      </c>
      <c r="BK35" s="120">
        <v>2024</v>
      </c>
      <c r="BL35" s="121">
        <v>2025</v>
      </c>
      <c r="BM35" s="121">
        <v>2026</v>
      </c>
      <c r="BN35" s="121">
        <v>2027</v>
      </c>
      <c r="BO35" s="121">
        <v>2028</v>
      </c>
      <c r="BP35" s="124">
        <v>2029</v>
      </c>
      <c r="BQ35" s="120">
        <v>2024</v>
      </c>
      <c r="BR35" s="121">
        <v>2025</v>
      </c>
      <c r="BS35" s="121">
        <v>2026</v>
      </c>
      <c r="BT35" s="121">
        <v>2027</v>
      </c>
      <c r="BU35" s="121">
        <v>2028</v>
      </c>
      <c r="BV35" s="124">
        <v>2029</v>
      </c>
      <c r="BW35" s="120">
        <v>2024</v>
      </c>
      <c r="BX35" s="121">
        <v>2025</v>
      </c>
      <c r="BY35" s="121">
        <v>2026</v>
      </c>
      <c r="BZ35" s="121">
        <v>2027</v>
      </c>
      <c r="CA35" s="121">
        <v>2028</v>
      </c>
      <c r="CB35" s="124">
        <v>2029</v>
      </c>
      <c r="CC35" s="120">
        <v>2024</v>
      </c>
      <c r="CD35" s="121">
        <v>2025</v>
      </c>
      <c r="CE35" s="121">
        <v>2026</v>
      </c>
      <c r="CF35" s="121">
        <v>2027</v>
      </c>
      <c r="CG35" s="121">
        <v>2028</v>
      </c>
      <c r="CH35" s="124">
        <v>2029</v>
      </c>
      <c r="CI35" s="120">
        <v>2024</v>
      </c>
      <c r="CJ35" s="121">
        <v>2025</v>
      </c>
      <c r="CK35" s="121">
        <v>2026</v>
      </c>
      <c r="CL35" s="121">
        <v>2027</v>
      </c>
      <c r="CM35" s="121">
        <v>2028</v>
      </c>
      <c r="CN35" s="124">
        <v>2029</v>
      </c>
      <c r="CO35" s="120">
        <v>2024</v>
      </c>
      <c r="CP35" s="121">
        <v>2025</v>
      </c>
      <c r="CQ35" s="121">
        <v>2026</v>
      </c>
      <c r="CR35" s="121">
        <v>2027</v>
      </c>
      <c r="CS35" s="121">
        <v>2028</v>
      </c>
      <c r="CT35" s="124">
        <v>2029</v>
      </c>
      <c r="CU35" s="177" t="s">
        <v>20</v>
      </c>
      <c r="CV35" s="195"/>
    </row>
    <row r="36" spans="1:100" ht="14.25" customHeight="1" x14ac:dyDescent="0.35">
      <c r="A36" s="212" t="s">
        <v>33</v>
      </c>
      <c r="B36" s="213"/>
      <c r="C36" s="214"/>
      <c r="D36" s="214">
        <f>'2026 aasta _koond'!C53</f>
        <v>0</v>
      </c>
      <c r="E36" s="214"/>
      <c r="F36" s="214"/>
      <c r="G36" s="215"/>
      <c r="H36" s="216"/>
      <c r="I36" s="214"/>
      <c r="J36" s="214">
        <f>'2026 aasta _koond'!E53</f>
        <v>0</v>
      </c>
      <c r="K36" s="214"/>
      <c r="L36" s="214"/>
      <c r="M36" s="215"/>
      <c r="N36" s="213"/>
      <c r="O36" s="217"/>
      <c r="P36" s="214">
        <f>'2026 aasta _koond'!G53</f>
        <v>0</v>
      </c>
      <c r="Q36" s="217"/>
      <c r="R36" s="217"/>
      <c r="S36" s="215"/>
      <c r="T36" s="213"/>
      <c r="U36" s="217"/>
      <c r="V36" s="214">
        <f>'2026 aasta _koond'!I53</f>
        <v>0</v>
      </c>
      <c r="W36" s="217"/>
      <c r="X36" s="217"/>
      <c r="Y36" s="215"/>
      <c r="Z36" s="213"/>
      <c r="AA36" s="217"/>
      <c r="AB36" s="214">
        <f>'2026 aasta _koond'!K53</f>
        <v>0</v>
      </c>
      <c r="AC36" s="217"/>
      <c r="AD36" s="217"/>
      <c r="AE36" s="215"/>
      <c r="AF36" s="213"/>
      <c r="AG36" s="217"/>
      <c r="AH36" s="214">
        <f>'2026 aasta _koond'!M53</f>
        <v>0</v>
      </c>
      <c r="AI36" s="217"/>
      <c r="AJ36" s="217"/>
      <c r="AK36" s="215"/>
      <c r="AL36" s="213"/>
      <c r="AM36" s="217"/>
      <c r="AN36" s="214">
        <f>'2026 aasta _koond'!O53</f>
        <v>0</v>
      </c>
      <c r="AO36" s="217"/>
      <c r="AP36" s="217"/>
      <c r="AQ36" s="215"/>
      <c r="AR36" s="213"/>
      <c r="AS36" s="217"/>
      <c r="AT36" s="214">
        <f>'2026 aasta _koond'!Q53</f>
        <v>0</v>
      </c>
      <c r="AU36" s="217"/>
      <c r="AV36" s="217"/>
      <c r="AW36" s="215"/>
      <c r="AX36" s="213"/>
      <c r="AY36" s="217"/>
      <c r="AZ36" s="214">
        <f>'2026 aasta _koond'!S53</f>
        <v>0</v>
      </c>
      <c r="BA36" s="217"/>
      <c r="BB36" s="217"/>
      <c r="BC36" s="215"/>
      <c r="BD36" s="213"/>
      <c r="BE36" s="218"/>
      <c r="BF36" s="217"/>
      <c r="BG36" s="214">
        <f>'2026 aasta _koond'!U53</f>
        <v>0</v>
      </c>
      <c r="BH36" s="217"/>
      <c r="BI36" s="217"/>
      <c r="BJ36" s="215"/>
      <c r="BK36" s="213"/>
      <c r="BL36" s="217"/>
      <c r="BM36" s="214">
        <f>'2026 aasta _koond'!W53</f>
        <v>0</v>
      </c>
      <c r="BN36" s="217"/>
      <c r="BO36" s="217"/>
      <c r="BP36" s="215"/>
      <c r="BQ36" s="213"/>
      <c r="BR36" s="217"/>
      <c r="BS36" s="214">
        <f>'2026 aasta _koond'!Y53</f>
        <v>0</v>
      </c>
      <c r="BT36" s="217"/>
      <c r="BU36" s="217"/>
      <c r="BV36" s="215"/>
      <c r="BW36" s="213"/>
      <c r="BX36" s="217"/>
      <c r="BY36" s="214">
        <f>'2026 aasta _koond'!AA53</f>
        <v>0</v>
      </c>
      <c r="BZ36" s="217"/>
      <c r="CA36" s="217"/>
      <c r="CB36" s="215"/>
      <c r="CC36" s="213"/>
      <c r="CD36" s="217"/>
      <c r="CE36" s="214">
        <f>'2026 aasta _koond'!AC53</f>
        <v>0</v>
      </c>
      <c r="CF36" s="217"/>
      <c r="CG36" s="217"/>
      <c r="CH36" s="215"/>
      <c r="CI36" s="213"/>
      <c r="CJ36" s="217"/>
      <c r="CK36" s="214">
        <f>'2026 aasta _koond'!AE53</f>
        <v>0</v>
      </c>
      <c r="CL36" s="217"/>
      <c r="CM36" s="217"/>
      <c r="CN36" s="215"/>
      <c r="CO36" s="213"/>
      <c r="CP36" s="217"/>
      <c r="CQ36" s="214">
        <f>'2026 aasta _koond'!AG53</f>
        <v>0</v>
      </c>
      <c r="CR36" s="217"/>
      <c r="CS36" s="217"/>
      <c r="CT36" s="215"/>
      <c r="CU36" s="188">
        <f t="shared" ref="CU36:CU37" si="3">SUM(B36:CT36)</f>
        <v>0</v>
      </c>
      <c r="CV36" s="219">
        <v>7900</v>
      </c>
    </row>
    <row r="37" spans="1:100" ht="14.25" customHeight="1" x14ac:dyDescent="0.35">
      <c r="A37" s="220" t="s">
        <v>34</v>
      </c>
      <c r="B37" s="221"/>
      <c r="C37" s="222"/>
      <c r="D37" s="222">
        <f>'2026 aasta _koond'!C54</f>
        <v>0</v>
      </c>
      <c r="E37" s="222"/>
      <c r="F37" s="222"/>
      <c r="G37" s="223"/>
      <c r="H37" s="224"/>
      <c r="I37" s="222"/>
      <c r="J37" s="222">
        <f>'2026 aasta _koond'!E54</f>
        <v>0</v>
      </c>
      <c r="K37" s="222"/>
      <c r="L37" s="222"/>
      <c r="M37" s="223"/>
      <c r="N37" s="221"/>
      <c r="O37" s="225"/>
      <c r="P37" s="222">
        <f>'2026 aasta _koond'!G54</f>
        <v>0</v>
      </c>
      <c r="Q37" s="225"/>
      <c r="R37" s="225"/>
      <c r="S37" s="223"/>
      <c r="T37" s="221"/>
      <c r="U37" s="225"/>
      <c r="V37" s="222">
        <f>'2026 aasta _koond'!I54</f>
        <v>0</v>
      </c>
      <c r="W37" s="225"/>
      <c r="X37" s="225"/>
      <c r="Y37" s="223"/>
      <c r="Z37" s="221"/>
      <c r="AA37" s="225"/>
      <c r="AB37" s="222">
        <f>'2026 aasta _koond'!K54</f>
        <v>0</v>
      </c>
      <c r="AC37" s="225"/>
      <c r="AD37" s="225"/>
      <c r="AE37" s="223"/>
      <c r="AF37" s="221"/>
      <c r="AG37" s="225"/>
      <c r="AH37" s="222">
        <f>'2026 aasta _koond'!M54</f>
        <v>0</v>
      </c>
      <c r="AI37" s="225"/>
      <c r="AJ37" s="225"/>
      <c r="AK37" s="223"/>
      <c r="AL37" s="221"/>
      <c r="AM37" s="225"/>
      <c r="AN37" s="222">
        <f>'2026 aasta _koond'!O54</f>
        <v>0</v>
      </c>
      <c r="AO37" s="225"/>
      <c r="AP37" s="225"/>
      <c r="AQ37" s="223"/>
      <c r="AR37" s="221"/>
      <c r="AS37" s="225"/>
      <c r="AT37" s="222">
        <f>'2026 aasta _koond'!Q54</f>
        <v>0</v>
      </c>
      <c r="AU37" s="225"/>
      <c r="AV37" s="225"/>
      <c r="AW37" s="223"/>
      <c r="AX37" s="221"/>
      <c r="AY37" s="225"/>
      <c r="AZ37" s="222">
        <f>'2026 aasta _koond'!S54</f>
        <v>0</v>
      </c>
      <c r="BA37" s="225"/>
      <c r="BB37" s="225"/>
      <c r="BC37" s="223"/>
      <c r="BD37" s="221"/>
      <c r="BE37" s="226"/>
      <c r="BF37" s="225"/>
      <c r="BG37" s="222">
        <f>'2026 aasta _koond'!U54</f>
        <v>0</v>
      </c>
      <c r="BH37" s="225"/>
      <c r="BI37" s="225"/>
      <c r="BJ37" s="223"/>
      <c r="BK37" s="221"/>
      <c r="BL37" s="225"/>
      <c r="BM37" s="222">
        <f>'2026 aasta _koond'!W54</f>
        <v>0</v>
      </c>
      <c r="BN37" s="225"/>
      <c r="BO37" s="225"/>
      <c r="BP37" s="223"/>
      <c r="BQ37" s="221"/>
      <c r="BR37" s="225"/>
      <c r="BS37" s="222">
        <f>'2026 aasta _koond'!Y54</f>
        <v>0</v>
      </c>
      <c r="BT37" s="225"/>
      <c r="BU37" s="225"/>
      <c r="BV37" s="223"/>
      <c r="BW37" s="221"/>
      <c r="BX37" s="225"/>
      <c r="BY37" s="222">
        <f>'2026 aasta _koond'!AA54</f>
        <v>0</v>
      </c>
      <c r="BZ37" s="225"/>
      <c r="CA37" s="225"/>
      <c r="CB37" s="223"/>
      <c r="CC37" s="221"/>
      <c r="CD37" s="225"/>
      <c r="CE37" s="222">
        <f>'2026 aasta _koond'!AC54</f>
        <v>0</v>
      </c>
      <c r="CF37" s="225"/>
      <c r="CG37" s="225"/>
      <c r="CH37" s="223"/>
      <c r="CI37" s="221"/>
      <c r="CJ37" s="225"/>
      <c r="CK37" s="222">
        <f>'2026 aasta _koond'!AE54</f>
        <v>0</v>
      </c>
      <c r="CL37" s="225"/>
      <c r="CM37" s="225"/>
      <c r="CN37" s="223"/>
      <c r="CO37" s="221"/>
      <c r="CP37" s="225"/>
      <c r="CQ37" s="222">
        <f>'2026 aasta _koond'!AG54</f>
        <v>0</v>
      </c>
      <c r="CR37" s="225"/>
      <c r="CS37" s="225"/>
      <c r="CT37" s="223"/>
      <c r="CU37" s="227">
        <f t="shared" si="3"/>
        <v>0</v>
      </c>
      <c r="CV37" s="219">
        <v>23700</v>
      </c>
    </row>
  </sheetData>
  <mergeCells count="97">
    <mergeCell ref="AF32:AK32"/>
    <mergeCell ref="AL32:AQ32"/>
    <mergeCell ref="B34:G34"/>
    <mergeCell ref="H34:M34"/>
    <mergeCell ref="N34:S34"/>
    <mergeCell ref="T34:Y34"/>
    <mergeCell ref="Z34:AE34"/>
    <mergeCell ref="AF34:AK34"/>
    <mergeCell ref="AL34:AQ34"/>
    <mergeCell ref="B32:G32"/>
    <mergeCell ref="H32:M32"/>
    <mergeCell ref="N32:S32"/>
    <mergeCell ref="T32:Y32"/>
    <mergeCell ref="Z32:AE32"/>
    <mergeCell ref="CI32:CN32"/>
    <mergeCell ref="CO32:CT32"/>
    <mergeCell ref="AR32:AW32"/>
    <mergeCell ref="AX32:BC32"/>
    <mergeCell ref="BE32:BJ32"/>
    <mergeCell ref="BK32:BP32"/>
    <mergeCell ref="BQ32:BV32"/>
    <mergeCell ref="BW32:CB32"/>
    <mergeCell ref="CC32:CH32"/>
    <mergeCell ref="BK23:BP23"/>
    <mergeCell ref="BQ23:BV23"/>
    <mergeCell ref="BW23:CB23"/>
    <mergeCell ref="CC23:CH23"/>
    <mergeCell ref="B23:G23"/>
    <mergeCell ref="H23:M23"/>
    <mergeCell ref="N23:S23"/>
    <mergeCell ref="T23:Y23"/>
    <mergeCell ref="Z23:AE23"/>
    <mergeCell ref="AF23:AK23"/>
    <mergeCell ref="AL23:AQ23"/>
    <mergeCell ref="AF16:AK16"/>
    <mergeCell ref="AL16:AQ16"/>
    <mergeCell ref="CI34:CN34"/>
    <mergeCell ref="CO34:CT34"/>
    <mergeCell ref="AR34:AW34"/>
    <mergeCell ref="AX34:BC34"/>
    <mergeCell ref="BD34:BJ34"/>
    <mergeCell ref="BK34:BP34"/>
    <mergeCell ref="BQ34:BV34"/>
    <mergeCell ref="BW34:CB34"/>
    <mergeCell ref="CC34:CH34"/>
    <mergeCell ref="CI23:CN23"/>
    <mergeCell ref="CO23:CT23"/>
    <mergeCell ref="AR23:AW23"/>
    <mergeCell ref="AX23:BC23"/>
    <mergeCell ref="BD23:BJ23"/>
    <mergeCell ref="B16:G16"/>
    <mergeCell ref="H16:M16"/>
    <mergeCell ref="N16:S16"/>
    <mergeCell ref="T16:Y16"/>
    <mergeCell ref="Z16:AE16"/>
    <mergeCell ref="B14:G14"/>
    <mergeCell ref="H14:M14"/>
    <mergeCell ref="N14:S14"/>
    <mergeCell ref="T14:Y14"/>
    <mergeCell ref="Z14:AE14"/>
    <mergeCell ref="Z5:AE5"/>
    <mergeCell ref="AF5:AK5"/>
    <mergeCell ref="CI14:CN14"/>
    <mergeCell ref="CO14:CT14"/>
    <mergeCell ref="AR14:AW14"/>
    <mergeCell ref="AX14:BC14"/>
    <mergeCell ref="BE14:BJ14"/>
    <mergeCell ref="BK14:BP14"/>
    <mergeCell ref="BQ14:BV14"/>
    <mergeCell ref="BW14:CB14"/>
    <mergeCell ref="CC14:CH14"/>
    <mergeCell ref="AF14:AK14"/>
    <mergeCell ref="AL14:AQ14"/>
    <mergeCell ref="K1:U1"/>
    <mergeCell ref="B5:G5"/>
    <mergeCell ref="H5:M5"/>
    <mergeCell ref="N5:S5"/>
    <mergeCell ref="T5:Y5"/>
    <mergeCell ref="CC5:CH5"/>
    <mergeCell ref="CI5:CN5"/>
    <mergeCell ref="CO5:CT5"/>
    <mergeCell ref="AL5:AQ5"/>
    <mergeCell ref="AR5:AW5"/>
    <mergeCell ref="AX5:BC5"/>
    <mergeCell ref="BD5:BJ5"/>
    <mergeCell ref="BK5:BP5"/>
    <mergeCell ref="BQ5:BV5"/>
    <mergeCell ref="BW5:CB5"/>
    <mergeCell ref="CI16:CN16"/>
    <mergeCell ref="CO16:CT16"/>
    <mergeCell ref="AR16:AW16"/>
    <mergeCell ref="AX16:BC16"/>
    <mergeCell ref="BD16:BJ16"/>
    <mergeCell ref="BK16:BP16"/>
    <mergeCell ref="BQ16:BV16"/>
    <mergeCell ref="BW16:CB16"/>
    <mergeCell ref="CC16:CH16"/>
  </mergeCells>
  <pageMargins left="0.7" right="0.7" top="0.75" bottom="0.75" header="0" footer="0"/>
  <pageSetup paperSize="9" orientation="portrait"/>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21"/>
  <sheetViews>
    <sheetView tabSelected="1" workbookViewId="0">
      <selection activeCell="E9" sqref="E9"/>
    </sheetView>
  </sheetViews>
  <sheetFormatPr defaultColWidth="14.453125" defaultRowHeight="15" customHeight="1" x14ac:dyDescent="0.35"/>
  <cols>
    <col min="1" max="1" width="49.7265625" customWidth="1"/>
    <col min="2" max="2" width="21.7265625" customWidth="1"/>
    <col min="3" max="3" width="20" customWidth="1"/>
    <col min="4" max="4" width="30.54296875" style="793"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722" t="s">
        <v>78</v>
      </c>
      <c r="B3" s="695"/>
    </row>
    <row r="4" spans="1:4" ht="14.25" customHeight="1" x14ac:dyDescent="0.35">
      <c r="A4" s="327" t="s">
        <v>39</v>
      </c>
      <c r="B4" s="328" t="s">
        <v>79</v>
      </c>
      <c r="C4" s="329" t="s">
        <v>80</v>
      </c>
      <c r="D4" s="327" t="s">
        <v>81</v>
      </c>
    </row>
    <row r="5" spans="1:4" ht="14.25" customHeight="1" x14ac:dyDescent="0.35">
      <c r="A5" s="330" t="s">
        <v>21</v>
      </c>
      <c r="B5" s="331">
        <f t="shared" ref="B5:C5" si="0">SUM(B6,B12)</f>
        <v>93513.84</v>
      </c>
      <c r="C5" s="331">
        <f t="shared" si="0"/>
        <v>0</v>
      </c>
      <c r="D5" s="338"/>
    </row>
    <row r="6" spans="1:4" ht="14.25" customHeight="1" x14ac:dyDescent="0.35">
      <c r="A6" s="332" t="s">
        <v>47</v>
      </c>
      <c r="B6" s="333">
        <f>SUM(B7:B9)</f>
        <v>78513.84</v>
      </c>
      <c r="C6" s="333">
        <f>SUM(C7:C10)</f>
        <v>0</v>
      </c>
      <c r="D6" s="338"/>
    </row>
    <row r="7" spans="1:4" ht="14.25" customHeight="1" x14ac:dyDescent="0.35">
      <c r="A7" s="334" t="s">
        <v>771</v>
      </c>
      <c r="B7" s="335">
        <f>3300*12*0.8*1.338</f>
        <v>42387.840000000004</v>
      </c>
      <c r="C7" s="336"/>
      <c r="D7" s="848" t="s">
        <v>772</v>
      </c>
    </row>
    <row r="8" spans="1:4" ht="14.25" customHeight="1" x14ac:dyDescent="0.35">
      <c r="A8" s="334" t="s">
        <v>773</v>
      </c>
      <c r="B8" s="335">
        <f>2000*12*0.5*1.338</f>
        <v>16056.000000000002</v>
      </c>
      <c r="C8" s="336"/>
      <c r="D8" s="848" t="s">
        <v>774</v>
      </c>
    </row>
    <row r="9" spans="1:4" ht="14.25" customHeight="1" x14ac:dyDescent="0.35">
      <c r="A9" s="334" t="s">
        <v>775</v>
      </c>
      <c r="B9" s="335">
        <f>2500*0.5*12*1.338</f>
        <v>20070</v>
      </c>
      <c r="C9" s="336"/>
      <c r="D9" s="849" t="s">
        <v>776</v>
      </c>
    </row>
    <row r="10" spans="1:4" ht="14.25" customHeight="1" x14ac:dyDescent="0.35">
      <c r="A10" s="334"/>
      <c r="B10" s="335"/>
      <c r="C10" s="336"/>
      <c r="D10" s="338"/>
    </row>
    <row r="11" spans="1:4" ht="14.25" customHeight="1" x14ac:dyDescent="0.35">
      <c r="A11" s="334" t="s">
        <v>86</v>
      </c>
      <c r="B11" s="335"/>
      <c r="C11" s="336"/>
      <c r="D11" s="338"/>
    </row>
    <row r="12" spans="1:4" ht="14.25" customHeight="1" x14ac:dyDescent="0.35">
      <c r="A12" s="332" t="s">
        <v>40</v>
      </c>
      <c r="B12" s="333">
        <f>SUM(B13:B15)</f>
        <v>15000</v>
      </c>
      <c r="C12" s="331">
        <f>SUM(C13:C17)</f>
        <v>0</v>
      </c>
      <c r="D12" s="338"/>
    </row>
    <row r="13" spans="1:4" ht="14.25" customHeight="1" x14ac:dyDescent="0.35">
      <c r="A13" s="334" t="s">
        <v>777</v>
      </c>
      <c r="B13" s="333">
        <v>15000</v>
      </c>
      <c r="C13" s="336"/>
      <c r="D13" s="338"/>
    </row>
    <row r="18" spans="1:5" ht="14.25" customHeight="1" x14ac:dyDescent="0.35">
      <c r="A18" s="330" t="s">
        <v>24</v>
      </c>
      <c r="B18" s="331">
        <f t="shared" ref="B18:C18" si="1">B5*0.4</f>
        <v>37405.536</v>
      </c>
      <c r="C18" s="331">
        <f t="shared" si="1"/>
        <v>0</v>
      </c>
      <c r="D18" s="338"/>
    </row>
    <row r="19" spans="1:5" ht="14.25" customHeight="1" x14ac:dyDescent="0.35">
      <c r="A19" s="339" t="s">
        <v>55</v>
      </c>
      <c r="B19" s="331">
        <v>37406</v>
      </c>
      <c r="C19" s="340"/>
      <c r="D19" s="794"/>
    </row>
    <row r="20" spans="1:5" ht="14.25" customHeight="1" x14ac:dyDescent="0.35">
      <c r="A20" s="339" t="s">
        <v>56</v>
      </c>
      <c r="B20" s="134">
        <f>B18-B19</f>
        <v>-0.46399999999994179</v>
      </c>
      <c r="C20" s="342"/>
      <c r="D20" s="794"/>
    </row>
    <row r="21" spans="1:5" ht="14.25" customHeight="1" x14ac:dyDescent="0.35">
      <c r="A21" s="330" t="s">
        <v>20</v>
      </c>
      <c r="B21" s="159">
        <f t="shared" ref="B21:C21" si="2">B5+B18</f>
        <v>130919.37599999999</v>
      </c>
      <c r="C21" s="159">
        <f t="shared" si="2"/>
        <v>0</v>
      </c>
      <c r="D21" s="794"/>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347" t="s">
        <v>94</v>
      </c>
      <c r="E24" s="348" t="s">
        <v>95</v>
      </c>
    </row>
    <row r="25" spans="1:5" ht="14.25" customHeight="1" x14ac:dyDescent="0.35">
      <c r="A25" s="236" t="s">
        <v>62</v>
      </c>
      <c r="B25" s="137"/>
      <c r="C25" s="331">
        <f>SUM(C26:C33)</f>
        <v>0</v>
      </c>
      <c r="D25" s="669" t="s">
        <v>778</v>
      </c>
      <c r="E25" s="643"/>
    </row>
    <row r="26" spans="1:5" ht="14.25" customHeight="1" x14ac:dyDescent="0.35">
      <c r="A26" s="349"/>
      <c r="B26" s="137"/>
      <c r="C26" s="350"/>
      <c r="D26" s="795"/>
      <c r="E26" s="644"/>
    </row>
    <row r="27" spans="1:5" ht="14.25" customHeight="1" x14ac:dyDescent="0.35">
      <c r="A27" s="349"/>
      <c r="B27" s="358"/>
      <c r="C27" s="351"/>
      <c r="D27" s="795"/>
      <c r="E27" s="644"/>
    </row>
    <row r="28" spans="1:5" ht="14.25" customHeight="1" x14ac:dyDescent="0.35">
      <c r="A28" s="349"/>
      <c r="B28" s="358"/>
      <c r="C28" s="352"/>
      <c r="D28" s="795"/>
      <c r="E28" s="644"/>
    </row>
    <row r="29" spans="1:5" ht="14.25" customHeight="1" x14ac:dyDescent="0.35">
      <c r="A29" s="349"/>
      <c r="B29" s="137"/>
      <c r="C29" s="352"/>
      <c r="D29" s="795"/>
      <c r="E29" s="644"/>
    </row>
    <row r="30" spans="1:5" ht="14.25" customHeight="1" x14ac:dyDescent="0.35">
      <c r="A30" s="349"/>
      <c r="B30" s="137"/>
      <c r="C30" s="352"/>
      <c r="D30" s="795"/>
      <c r="E30" s="644"/>
    </row>
    <row r="31" spans="1:5" ht="14.25" customHeight="1" x14ac:dyDescent="0.35">
      <c r="A31" s="349"/>
      <c r="B31" s="137"/>
      <c r="C31" s="352"/>
      <c r="D31" s="795"/>
      <c r="E31" s="644"/>
    </row>
    <row r="32" spans="1:5" ht="14.25" customHeight="1" x14ac:dyDescent="0.35">
      <c r="A32" s="353"/>
      <c r="B32" s="137"/>
      <c r="C32" s="351"/>
      <c r="D32" s="795"/>
      <c r="E32" s="644"/>
    </row>
    <row r="33" spans="1:5" ht="14.25" customHeight="1" x14ac:dyDescent="0.35">
      <c r="A33" s="353"/>
      <c r="B33" s="137"/>
      <c r="C33" s="351"/>
      <c r="D33" s="796"/>
      <c r="E33" s="645"/>
    </row>
    <row r="34" spans="1:5" ht="14.25" customHeight="1" x14ac:dyDescent="0.35">
      <c r="A34" s="236" t="s">
        <v>63</v>
      </c>
      <c r="B34" s="137"/>
      <c r="C34" s="331">
        <v>12000</v>
      </c>
      <c r="D34" s="669" t="s">
        <v>779</v>
      </c>
      <c r="E34" s="643"/>
    </row>
    <row r="35" spans="1:5" ht="14.25" customHeight="1" x14ac:dyDescent="0.35">
      <c r="A35" s="353"/>
      <c r="B35" s="137"/>
      <c r="C35" s="351">
        <v>0</v>
      </c>
      <c r="D35" s="795"/>
      <c r="E35" s="644"/>
    </row>
    <row r="36" spans="1:5" ht="14.25" customHeight="1" x14ac:dyDescent="0.35">
      <c r="A36" s="349" t="s">
        <v>780</v>
      </c>
      <c r="B36" s="137"/>
      <c r="C36" s="350"/>
      <c r="D36" s="795"/>
      <c r="E36" s="644"/>
    </row>
    <row r="37" spans="1:5" ht="14.25" customHeight="1" x14ac:dyDescent="0.35">
      <c r="A37" s="349" t="s">
        <v>781</v>
      </c>
      <c r="B37" s="137"/>
      <c r="C37" s="351">
        <v>0</v>
      </c>
      <c r="D37" s="795"/>
      <c r="E37" s="644"/>
    </row>
    <row r="38" spans="1:5" ht="14.25" customHeight="1" x14ac:dyDescent="0.35">
      <c r="A38" s="399" t="s">
        <v>782</v>
      </c>
      <c r="B38" s="137"/>
      <c r="C38" s="351">
        <v>0</v>
      </c>
      <c r="D38" s="795"/>
      <c r="E38" s="644"/>
    </row>
    <row r="39" spans="1:5" ht="14.25" customHeight="1" x14ac:dyDescent="0.35">
      <c r="A39" s="353"/>
      <c r="B39" s="137"/>
      <c r="C39" s="351"/>
      <c r="D39" s="796"/>
      <c r="E39" s="645"/>
    </row>
    <row r="40" spans="1:5" ht="14.25" customHeight="1" x14ac:dyDescent="0.35">
      <c r="A40" s="354" t="s">
        <v>64</v>
      </c>
      <c r="B40" s="137"/>
      <c r="C40" s="333">
        <v>8000</v>
      </c>
      <c r="D40" s="669" t="s">
        <v>783</v>
      </c>
      <c r="E40" s="643"/>
    </row>
    <row r="41" spans="1:5" ht="14.25" customHeight="1" x14ac:dyDescent="0.35">
      <c r="A41" s="349" t="s">
        <v>784</v>
      </c>
      <c r="B41" s="137"/>
      <c r="C41" s="351"/>
      <c r="D41" s="795"/>
      <c r="E41" s="644"/>
    </row>
    <row r="42" spans="1:5" ht="14.25" customHeight="1" x14ac:dyDescent="0.35">
      <c r="A42" s="349" t="s">
        <v>785</v>
      </c>
      <c r="B42" s="137"/>
      <c r="C42" s="351"/>
      <c r="D42" s="795"/>
      <c r="E42" s="644"/>
    </row>
    <row r="43" spans="1:5" ht="14.25" customHeight="1" x14ac:dyDescent="0.35">
      <c r="A43" s="353"/>
      <c r="B43" s="137"/>
      <c r="C43" s="355"/>
      <c r="D43" s="796"/>
      <c r="E43" s="645"/>
    </row>
    <row r="44" spans="1:5" ht="14.25" customHeight="1" x14ac:dyDescent="0.35">
      <c r="A44" s="354" t="s">
        <v>65</v>
      </c>
      <c r="B44" s="137"/>
      <c r="C44" s="331">
        <v>14000</v>
      </c>
      <c r="D44" s="669"/>
      <c r="E44" s="646"/>
    </row>
    <row r="45" spans="1:5" ht="14.25" customHeight="1" x14ac:dyDescent="0.35">
      <c r="A45" s="418" t="s">
        <v>786</v>
      </c>
      <c r="B45" s="137"/>
      <c r="C45" s="356"/>
      <c r="D45" s="795"/>
      <c r="E45" s="644"/>
    </row>
    <row r="46" spans="1:5" ht="14.25" customHeight="1" x14ac:dyDescent="0.35">
      <c r="A46" s="418" t="s">
        <v>787</v>
      </c>
      <c r="B46" s="137"/>
      <c r="C46" s="356"/>
      <c r="D46" s="795"/>
      <c r="E46" s="644"/>
    </row>
    <row r="47" spans="1:5" ht="14.25" customHeight="1" x14ac:dyDescent="0.35">
      <c r="A47" s="353" t="s">
        <v>788</v>
      </c>
      <c r="B47" s="137"/>
      <c r="C47" s="356"/>
      <c r="D47" s="796"/>
      <c r="E47" s="645"/>
    </row>
    <row r="48" spans="1:5" ht="14.25" customHeight="1" x14ac:dyDescent="0.35">
      <c r="A48" s="236" t="s">
        <v>66</v>
      </c>
      <c r="B48" s="137"/>
      <c r="C48" s="137">
        <v>5000</v>
      </c>
      <c r="D48" s="669"/>
      <c r="E48" s="650"/>
    </row>
    <row r="49" spans="1:5" ht="15" customHeight="1" x14ac:dyDescent="0.35">
      <c r="A49" s="357" t="s">
        <v>789</v>
      </c>
      <c r="B49" s="358"/>
      <c r="C49" s="356"/>
      <c r="D49" s="795"/>
      <c r="E49" s="644"/>
    </row>
    <row r="50" spans="1:5" ht="15" customHeight="1" x14ac:dyDescent="0.35">
      <c r="A50" s="359"/>
      <c r="B50" s="137"/>
      <c r="C50" s="356"/>
      <c r="D50" s="795"/>
      <c r="E50" s="644"/>
    </row>
    <row r="51" spans="1:5" ht="15" customHeight="1" x14ac:dyDescent="0.35">
      <c r="A51" s="359"/>
      <c r="B51" s="137"/>
      <c r="C51" s="351"/>
      <c r="D51" s="795"/>
      <c r="E51" s="644"/>
    </row>
    <row r="52" spans="1:5" ht="15" customHeight="1" x14ac:dyDescent="0.35">
      <c r="A52" s="359"/>
      <c r="B52" s="137"/>
      <c r="C52" s="351"/>
      <c r="D52" s="795"/>
      <c r="E52" s="644"/>
    </row>
    <row r="53" spans="1:5" ht="15" customHeight="1" x14ac:dyDescent="0.35">
      <c r="A53" s="359"/>
      <c r="B53" s="137"/>
      <c r="C53" s="351"/>
      <c r="D53" s="795"/>
      <c r="E53" s="644"/>
    </row>
    <row r="54" spans="1:5" ht="15" customHeight="1" x14ac:dyDescent="0.35">
      <c r="A54" s="359"/>
      <c r="B54" s="137"/>
      <c r="C54" s="351"/>
      <c r="D54" s="796"/>
      <c r="E54" s="645"/>
    </row>
    <row r="55" spans="1:5" ht="14.25" customHeight="1" x14ac:dyDescent="0.35">
      <c r="A55" s="353"/>
      <c r="B55" s="360" t="s">
        <v>119</v>
      </c>
      <c r="C55" s="159">
        <f>C25+C34+C40+C44+C48</f>
        <v>39000</v>
      </c>
      <c r="D55" s="797"/>
      <c r="E55" s="362"/>
    </row>
    <row r="56" spans="1:5" ht="14.25" customHeight="1" x14ac:dyDescent="0.35">
      <c r="A56" s="363"/>
      <c r="B56" s="364" t="s">
        <v>120</v>
      </c>
      <c r="C56" s="365">
        <v>0</v>
      </c>
      <c r="D56" s="798">
        <v>0</v>
      </c>
      <c r="E56" s="366"/>
    </row>
    <row r="57" spans="1:5" ht="14.25" customHeight="1" x14ac:dyDescent="0.35">
      <c r="A57" s="326"/>
      <c r="B57" s="367"/>
      <c r="C57" s="368"/>
    </row>
    <row r="58" spans="1:5" ht="14.25" customHeight="1" x14ac:dyDescent="0.35">
      <c r="A58" s="326"/>
    </row>
    <row r="59" spans="1:5" ht="15" customHeight="1" x14ac:dyDescent="0.35">
      <c r="A59" s="634" t="s">
        <v>790</v>
      </c>
      <c r="B59" s="623"/>
      <c r="C59" s="623"/>
      <c r="D59" s="624"/>
    </row>
    <row r="60" spans="1:5" ht="14.25" customHeight="1" x14ac:dyDescent="0.35">
      <c r="A60" s="677"/>
      <c r="B60" s="666"/>
      <c r="C60" s="666"/>
      <c r="D60" s="667"/>
    </row>
    <row r="61" spans="1:5" ht="14.25" customHeight="1" x14ac:dyDescent="0.35">
      <c r="A61" s="723"/>
      <c r="B61" s="627"/>
      <c r="C61" s="627"/>
      <c r="D61" s="627"/>
    </row>
    <row r="62" spans="1:5" ht="15" customHeight="1" x14ac:dyDescent="0.35">
      <c r="A62" s="634" t="s">
        <v>791</v>
      </c>
      <c r="B62" s="623"/>
      <c r="C62" s="623"/>
      <c r="D62" s="624"/>
    </row>
    <row r="63" spans="1:5" ht="14.25" customHeight="1" x14ac:dyDescent="0.35">
      <c r="A63" s="665"/>
      <c r="B63" s="666"/>
      <c r="C63" s="666"/>
      <c r="D63" s="667"/>
    </row>
    <row r="64" spans="1:5" ht="14.25" customHeight="1" x14ac:dyDescent="0.35">
      <c r="A64" s="724"/>
      <c r="B64" s="627"/>
      <c r="C64" s="627"/>
      <c r="D64" s="627"/>
    </row>
    <row r="65" spans="1:4" ht="15" customHeight="1" x14ac:dyDescent="0.35">
      <c r="A65" s="634" t="s">
        <v>792</v>
      </c>
      <c r="B65" s="623"/>
      <c r="C65" s="623"/>
      <c r="D65" s="624"/>
    </row>
    <row r="66" spans="1:4" ht="14.25" customHeight="1" x14ac:dyDescent="0.35">
      <c r="A66" s="665"/>
      <c r="B66" s="666"/>
      <c r="C66" s="666"/>
      <c r="D66" s="667"/>
    </row>
    <row r="67" spans="1:4" ht="14.25" customHeight="1" x14ac:dyDescent="0.35">
      <c r="A67" s="326"/>
      <c r="B67" s="228"/>
      <c r="C67" s="228"/>
      <c r="D67" s="114"/>
    </row>
    <row r="68" spans="1:4" ht="14.25" customHeight="1" x14ac:dyDescent="0.35">
      <c r="A68" s="282" t="s">
        <v>45</v>
      </c>
      <c r="B68" s="114"/>
      <c r="C68" s="114"/>
      <c r="D68" s="370"/>
    </row>
    <row r="69" spans="1:4" ht="14.25" customHeight="1" x14ac:dyDescent="0.35">
      <c r="A69" s="114"/>
      <c r="B69" s="114"/>
      <c r="C69" s="114"/>
      <c r="D69" s="114"/>
    </row>
    <row r="70" spans="1:4" ht="14.25" customHeight="1" x14ac:dyDescent="0.35">
      <c r="A70" s="725" t="s">
        <v>51</v>
      </c>
      <c r="B70" s="710"/>
      <c r="D70" s="114"/>
    </row>
    <row r="71" spans="1:4" ht="14.25" customHeight="1" x14ac:dyDescent="0.35">
      <c r="A71" s="371" t="s">
        <v>39</v>
      </c>
      <c r="B71" s="372" t="s">
        <v>79</v>
      </c>
      <c r="C71" s="373" t="s">
        <v>80</v>
      </c>
      <c r="D71" s="374" t="s">
        <v>128</v>
      </c>
    </row>
    <row r="72" spans="1:4" ht="14.25" customHeight="1" x14ac:dyDescent="0.35">
      <c r="A72" s="375" t="s">
        <v>21</v>
      </c>
      <c r="B72" s="331">
        <f t="shared" ref="B72:C72" si="3">SUM(B73,B79)</f>
        <v>35666.959999999999</v>
      </c>
      <c r="C72" s="376">
        <f t="shared" si="3"/>
        <v>0</v>
      </c>
      <c r="D72" s="377"/>
    </row>
    <row r="73" spans="1:4" ht="14.25" customHeight="1" x14ac:dyDescent="0.35">
      <c r="A73" s="378" t="s">
        <v>47</v>
      </c>
      <c r="B73" s="331">
        <f>SUM(B74:B76)</f>
        <v>30666.959999999999</v>
      </c>
      <c r="C73" s="379">
        <f>SUM(C74:C77)</f>
        <v>0</v>
      </c>
      <c r="D73" s="377"/>
    </row>
    <row r="74" spans="1:4" ht="14.25" customHeight="1" x14ac:dyDescent="0.35">
      <c r="A74" s="334" t="s">
        <v>771</v>
      </c>
      <c r="B74" s="335">
        <f>3300*12*0.2*1.338</f>
        <v>10596.960000000001</v>
      </c>
      <c r="C74" s="336"/>
      <c r="D74" s="850" t="s">
        <v>772</v>
      </c>
    </row>
    <row r="75" spans="1:4" ht="14.25" customHeight="1" x14ac:dyDescent="0.35">
      <c r="A75" s="334" t="s">
        <v>775</v>
      </c>
      <c r="B75" s="335">
        <f>2500*0.5*12*1.338</f>
        <v>20070</v>
      </c>
      <c r="C75" s="336"/>
      <c r="D75" s="851" t="s">
        <v>776</v>
      </c>
    </row>
    <row r="76" spans="1:4" ht="14.25" customHeight="1" x14ac:dyDescent="0.35">
      <c r="A76" s="334"/>
      <c r="B76" s="335"/>
      <c r="C76" s="336"/>
      <c r="D76" s="851"/>
    </row>
    <row r="77" spans="1:4" ht="14.25" customHeight="1" x14ac:dyDescent="0.35">
      <c r="A77" s="380" t="s">
        <v>793</v>
      </c>
      <c r="B77" s="335"/>
      <c r="C77" s="381"/>
      <c r="D77" s="377"/>
    </row>
    <row r="78" spans="1:4" ht="14.25" customHeight="1" x14ac:dyDescent="0.35">
      <c r="A78" s="380"/>
      <c r="B78" s="335"/>
      <c r="C78" s="382"/>
      <c r="D78" s="377"/>
    </row>
    <row r="79" spans="1:4" ht="14.25" customHeight="1" x14ac:dyDescent="0.35">
      <c r="A79" s="378" t="s">
        <v>40</v>
      </c>
      <c r="B79" s="331">
        <f>SUM(B80:B82)</f>
        <v>5000</v>
      </c>
      <c r="C79" s="376">
        <f>SUM(C80:C84)</f>
        <v>0</v>
      </c>
      <c r="D79" s="377"/>
    </row>
    <row r="80" spans="1:4" ht="14.25" customHeight="1" x14ac:dyDescent="0.35">
      <c r="A80" s="380" t="s">
        <v>87</v>
      </c>
      <c r="B80" s="333">
        <v>5000</v>
      </c>
      <c r="C80" s="381"/>
      <c r="D80" s="377"/>
    </row>
    <row r="81" spans="1:5" ht="14.25" customHeight="1" x14ac:dyDescent="0.35">
      <c r="A81" s="380" t="s">
        <v>88</v>
      </c>
      <c r="B81" s="331"/>
      <c r="C81" s="381"/>
      <c r="D81" s="377"/>
    </row>
    <row r="82" spans="1:5" ht="14.25" customHeight="1" x14ac:dyDescent="0.35">
      <c r="A82" s="380" t="s">
        <v>89</v>
      </c>
      <c r="B82" s="331"/>
      <c r="C82" s="381"/>
      <c r="D82" s="377"/>
    </row>
    <row r="83" spans="1:5" ht="14.25" customHeight="1" x14ac:dyDescent="0.35">
      <c r="A83" s="380" t="s">
        <v>86</v>
      </c>
      <c r="B83" s="331"/>
      <c r="C83" s="381"/>
      <c r="D83" s="377"/>
    </row>
    <row r="84" spans="1:5" ht="14.25" customHeight="1" x14ac:dyDescent="0.35">
      <c r="A84" s="383" t="s">
        <v>86</v>
      </c>
      <c r="B84" s="331"/>
      <c r="C84" s="381"/>
      <c r="D84" s="377"/>
    </row>
    <row r="85" spans="1:5" ht="14.25" customHeight="1" x14ac:dyDescent="0.35">
      <c r="A85" s="375" t="s">
        <v>24</v>
      </c>
      <c r="B85" s="331">
        <f t="shared" ref="B85:C85" si="4">B72*0.4</f>
        <v>14266.784</v>
      </c>
      <c r="C85" s="376">
        <f t="shared" si="4"/>
        <v>0</v>
      </c>
      <c r="D85" s="377"/>
    </row>
    <row r="86" spans="1:5" ht="14.25" customHeight="1" x14ac:dyDescent="0.35">
      <c r="A86" s="384" t="s">
        <v>55</v>
      </c>
      <c r="B86" s="331">
        <v>14267</v>
      </c>
      <c r="C86" s="385">
        <f>D122</f>
        <v>0</v>
      </c>
      <c r="D86" s="237"/>
    </row>
    <row r="87" spans="1:5" ht="14.25" customHeight="1" x14ac:dyDescent="0.35">
      <c r="A87" s="384" t="s">
        <v>56</v>
      </c>
      <c r="B87" s="137">
        <v>0</v>
      </c>
      <c r="C87" s="386">
        <f>C85-C86</f>
        <v>0</v>
      </c>
      <c r="D87" s="237"/>
    </row>
    <row r="88" spans="1:5" ht="14.25" customHeight="1" x14ac:dyDescent="0.35">
      <c r="A88" s="387" t="s">
        <v>20</v>
      </c>
      <c r="B88" s="158">
        <f t="shared" ref="B88:C88" si="5">B72+B85</f>
        <v>49933.743999999999</v>
      </c>
      <c r="C88" s="154">
        <f t="shared" si="5"/>
        <v>0</v>
      </c>
      <c r="D88" s="799"/>
    </row>
    <row r="89" spans="1:5" ht="14.25" customHeight="1" x14ac:dyDescent="0.35">
      <c r="A89" s="326"/>
      <c r="D89" s="388"/>
      <c r="E89" s="389"/>
    </row>
    <row r="90" spans="1:5" ht="14.25" customHeight="1" x14ac:dyDescent="0.35">
      <c r="A90" s="229" t="s">
        <v>133</v>
      </c>
      <c r="D90" s="800"/>
      <c r="E90" s="391"/>
    </row>
    <row r="91" spans="1:5" ht="14.25" customHeight="1" x14ac:dyDescent="0.35">
      <c r="A91" s="392" t="s">
        <v>91</v>
      </c>
      <c r="B91" s="175" t="s">
        <v>92</v>
      </c>
      <c r="C91" s="372" t="s">
        <v>93</v>
      </c>
      <c r="D91" s="393" t="s">
        <v>94</v>
      </c>
      <c r="E91" s="262" t="s">
        <v>95</v>
      </c>
    </row>
    <row r="92" spans="1:5" ht="14.25" customHeight="1" x14ac:dyDescent="0.35">
      <c r="A92" s="236" t="s">
        <v>74</v>
      </c>
      <c r="B92" s="137"/>
      <c r="C92" s="330">
        <f>SUM(C93:C96)</f>
        <v>0</v>
      </c>
      <c r="D92" s="852" t="s">
        <v>794</v>
      </c>
      <c r="E92" s="657"/>
    </row>
    <row r="93" spans="1:5" ht="14.25" customHeight="1" x14ac:dyDescent="0.35">
      <c r="A93" s="349" t="s">
        <v>795</v>
      </c>
      <c r="B93" s="137"/>
      <c r="C93" s="417"/>
      <c r="D93" s="795"/>
      <c r="E93" s="644"/>
    </row>
    <row r="94" spans="1:5" ht="14.25" customHeight="1" x14ac:dyDescent="0.35">
      <c r="A94" s="349"/>
      <c r="B94" s="137"/>
      <c r="C94" s="394"/>
      <c r="D94" s="795"/>
      <c r="E94" s="644"/>
    </row>
    <row r="95" spans="1:5" ht="14.25" customHeight="1" x14ac:dyDescent="0.35">
      <c r="A95" s="349"/>
      <c r="B95" s="137"/>
      <c r="C95" s="394"/>
      <c r="D95" s="795"/>
      <c r="E95" s="644"/>
    </row>
    <row r="96" spans="1:5" ht="14.25" customHeight="1" x14ac:dyDescent="0.35">
      <c r="A96" s="353"/>
      <c r="B96" s="137"/>
      <c r="C96" s="394"/>
      <c r="D96" s="796"/>
      <c r="E96" s="645"/>
    </row>
    <row r="97" spans="1:5" ht="14.25" customHeight="1" x14ac:dyDescent="0.35">
      <c r="A97" s="236" t="s">
        <v>138</v>
      </c>
      <c r="B97" s="137"/>
      <c r="C97" s="395">
        <f>SUM(C98:C100)</f>
        <v>0</v>
      </c>
      <c r="D97" s="852"/>
      <c r="E97" s="657"/>
    </row>
    <row r="98" spans="1:5" ht="14.25" customHeight="1" x14ac:dyDescent="0.35">
      <c r="A98" s="349" t="s">
        <v>619</v>
      </c>
      <c r="B98" s="137"/>
      <c r="C98" s="356"/>
      <c r="D98" s="795"/>
      <c r="E98" s="644"/>
    </row>
    <row r="99" spans="1:5" ht="14.25" customHeight="1" x14ac:dyDescent="0.35">
      <c r="A99" s="349" t="s">
        <v>796</v>
      </c>
      <c r="B99" s="137"/>
      <c r="C99" s="417"/>
      <c r="D99" s="795"/>
      <c r="E99" s="644"/>
    </row>
    <row r="100" spans="1:5" ht="14.25" customHeight="1" x14ac:dyDescent="0.35">
      <c r="A100" s="236"/>
      <c r="B100" s="137"/>
      <c r="C100" s="398"/>
      <c r="D100" s="796"/>
      <c r="E100" s="645"/>
    </row>
    <row r="101" spans="1:5" ht="14.25" customHeight="1" x14ac:dyDescent="0.35">
      <c r="A101" s="236" t="s">
        <v>75</v>
      </c>
      <c r="B101" s="137"/>
      <c r="C101" s="395">
        <f>SUM(C102:C105)</f>
        <v>0</v>
      </c>
      <c r="D101" s="852"/>
      <c r="E101" s="657"/>
    </row>
    <row r="102" spans="1:5" ht="14.25" customHeight="1" x14ac:dyDescent="0.35">
      <c r="A102" s="349" t="s">
        <v>144</v>
      </c>
      <c r="B102" s="137"/>
      <c r="C102" s="398"/>
      <c r="D102" s="795"/>
      <c r="E102" s="644"/>
    </row>
    <row r="103" spans="1:5" ht="14.25" customHeight="1" x14ac:dyDescent="0.35">
      <c r="A103" s="399" t="s">
        <v>145</v>
      </c>
      <c r="B103" s="137"/>
      <c r="C103" s="400"/>
      <c r="D103" s="795"/>
      <c r="E103" s="644"/>
    </row>
    <row r="104" spans="1:5" ht="14.25" customHeight="1" x14ac:dyDescent="0.35">
      <c r="A104" s="353"/>
      <c r="B104" s="137"/>
      <c r="C104" s="401"/>
      <c r="D104" s="795"/>
      <c r="E104" s="644"/>
    </row>
    <row r="105" spans="1:5" ht="14.25" customHeight="1" x14ac:dyDescent="0.35">
      <c r="A105" s="353"/>
      <c r="B105" s="137"/>
      <c r="C105" s="402"/>
      <c r="D105" s="796"/>
      <c r="E105" s="645"/>
    </row>
    <row r="106" spans="1:5" ht="14.25" customHeight="1" x14ac:dyDescent="0.35">
      <c r="A106" s="354" t="s">
        <v>66</v>
      </c>
      <c r="B106" s="137"/>
      <c r="C106" s="403">
        <f>SUM(C107:C108)</f>
        <v>0</v>
      </c>
      <c r="D106" s="853"/>
      <c r="E106" s="657"/>
    </row>
    <row r="107" spans="1:5" ht="14.25" customHeight="1" x14ac:dyDescent="0.35">
      <c r="A107" s="349" t="s">
        <v>797</v>
      </c>
      <c r="B107" s="137"/>
      <c r="C107" s="400"/>
      <c r="D107" s="795"/>
      <c r="E107" s="644"/>
    </row>
    <row r="108" spans="1:5" ht="14.25" customHeight="1" x14ac:dyDescent="0.35">
      <c r="A108" s="349"/>
      <c r="B108" s="137"/>
      <c r="C108" s="400"/>
      <c r="D108" s="796"/>
      <c r="E108" s="645"/>
    </row>
    <row r="109" spans="1:5" ht="14.25" customHeight="1" x14ac:dyDescent="0.35">
      <c r="A109" s="353"/>
      <c r="B109" s="360" t="s">
        <v>119</v>
      </c>
      <c r="C109" s="404">
        <f>C92+C97+C101+C106</f>
        <v>0</v>
      </c>
      <c r="D109" s="803"/>
      <c r="E109" s="406"/>
    </row>
    <row r="110" spans="1:5" ht="15" customHeight="1" x14ac:dyDescent="0.35">
      <c r="A110" s="661" t="s">
        <v>147</v>
      </c>
      <c r="B110" s="653"/>
      <c r="C110" s="407">
        <v>0</v>
      </c>
      <c r="D110" s="804">
        <v>0</v>
      </c>
      <c r="E110" s="362">
        <v>0</v>
      </c>
    </row>
    <row r="111" spans="1:5" ht="15.75" customHeight="1" x14ac:dyDescent="0.35">
      <c r="A111" s="662" t="s">
        <v>34</v>
      </c>
      <c r="B111" s="663"/>
      <c r="C111" s="365">
        <v>0</v>
      </c>
      <c r="D111" s="805">
        <v>0</v>
      </c>
      <c r="E111" s="366">
        <v>0</v>
      </c>
    </row>
    <row r="114" spans="1:4" ht="15.75" customHeight="1" x14ac:dyDescent="0.35">
      <c r="A114" s="634" t="s">
        <v>798</v>
      </c>
      <c r="B114" s="623"/>
      <c r="C114" s="623"/>
      <c r="D114" s="624"/>
    </row>
    <row r="115" spans="1:4" ht="14.25" customHeight="1" x14ac:dyDescent="0.35">
      <c r="A115" s="677"/>
      <c r="B115" s="666"/>
      <c r="C115" s="666"/>
      <c r="D115" s="667"/>
    </row>
    <row r="116" spans="1:4" ht="14.25" customHeight="1" x14ac:dyDescent="0.35">
      <c r="A116" s="723"/>
      <c r="B116" s="627"/>
      <c r="C116" s="627"/>
      <c r="D116" s="627"/>
    </row>
    <row r="117" spans="1:4" ht="15.75" customHeight="1" x14ac:dyDescent="0.35">
      <c r="A117" s="634" t="s">
        <v>799</v>
      </c>
      <c r="B117" s="623"/>
      <c r="C117" s="623"/>
      <c r="D117" s="624"/>
    </row>
    <row r="118" spans="1:4" ht="14.25" customHeight="1" x14ac:dyDescent="0.35">
      <c r="A118" s="665"/>
      <c r="B118" s="666"/>
      <c r="C118" s="666"/>
      <c r="D118" s="667"/>
    </row>
    <row r="119" spans="1:4" ht="14.25" customHeight="1" x14ac:dyDescent="0.35">
      <c r="A119" s="724"/>
      <c r="B119" s="627"/>
      <c r="C119" s="627"/>
      <c r="D119" s="627"/>
    </row>
    <row r="120" spans="1:4" ht="15" customHeight="1" x14ac:dyDescent="0.35">
      <c r="A120" s="634" t="s">
        <v>800</v>
      </c>
      <c r="B120" s="623"/>
      <c r="C120" s="623"/>
      <c r="D120" s="624"/>
    </row>
    <row r="121" spans="1:4" ht="14.25" customHeight="1" x14ac:dyDescent="0.35">
      <c r="A121" s="665"/>
      <c r="B121" s="666"/>
      <c r="C121" s="666"/>
      <c r="D121" s="667"/>
    </row>
  </sheetData>
  <mergeCells count="38">
    <mergeCell ref="A119:D119"/>
    <mergeCell ref="A120:D120"/>
    <mergeCell ref="A121:D121"/>
    <mergeCell ref="A110:B110"/>
    <mergeCell ref="A111:B111"/>
    <mergeCell ref="A114:D114"/>
    <mergeCell ref="A115:D115"/>
    <mergeCell ref="A116:D116"/>
    <mergeCell ref="A117:D117"/>
    <mergeCell ref="A118:D118"/>
    <mergeCell ref="D97:D100"/>
    <mergeCell ref="E97:E100"/>
    <mergeCell ref="D101:D105"/>
    <mergeCell ref="E101:E105"/>
    <mergeCell ref="D106:D108"/>
    <mergeCell ref="E106:E108"/>
    <mergeCell ref="A64:D64"/>
    <mergeCell ref="A65:D65"/>
    <mergeCell ref="A66:D66"/>
    <mergeCell ref="A70:B70"/>
    <mergeCell ref="E92:E96"/>
    <mergeCell ref="D92:D96"/>
    <mergeCell ref="A59:D59"/>
    <mergeCell ref="A60:D60"/>
    <mergeCell ref="A61:D61"/>
    <mergeCell ref="A62:D62"/>
    <mergeCell ref="A63:D63"/>
    <mergeCell ref="D40:D43"/>
    <mergeCell ref="E40:E43"/>
    <mergeCell ref="D44:D47"/>
    <mergeCell ref="E44:E47"/>
    <mergeCell ref="D48:D54"/>
    <mergeCell ref="E48:E54"/>
    <mergeCell ref="A3:B3"/>
    <mergeCell ref="D25:D33"/>
    <mergeCell ref="E25:E33"/>
    <mergeCell ref="D34:D39"/>
    <mergeCell ref="E34:E39"/>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4"/>
  <sheetViews>
    <sheetView topLeftCell="N23" workbookViewId="0">
      <selection activeCell="V53" sqref="V53"/>
    </sheetView>
  </sheetViews>
  <sheetFormatPr defaultColWidth="14.453125" defaultRowHeight="15" customHeight="1" x14ac:dyDescent="0.35"/>
  <cols>
    <col min="1" max="1" width="38.7265625" customWidth="1"/>
    <col min="2" max="34" width="12" customWidth="1"/>
    <col min="35" max="35" width="15" customWidth="1"/>
    <col min="36" max="36" width="11" customWidth="1"/>
  </cols>
  <sheetData>
    <row r="1" spans="1:35" ht="24" customHeight="1" x14ac:dyDescent="0.35">
      <c r="A1" s="113" t="s">
        <v>48</v>
      </c>
      <c r="L1" s="230"/>
    </row>
    <row r="2" spans="1:35" ht="24" customHeight="1" x14ac:dyDescent="0.6">
      <c r="A2" s="114"/>
      <c r="C2" s="729"/>
      <c r="D2" s="727"/>
      <c r="E2" s="727"/>
      <c r="F2" s="727"/>
      <c r="G2" s="727"/>
      <c r="H2" s="727"/>
      <c r="I2" s="728"/>
      <c r="L2" s="230"/>
    </row>
    <row r="3" spans="1:35" ht="18" customHeight="1" x14ac:dyDescent="0.45">
      <c r="A3" s="115" t="s">
        <v>49</v>
      </c>
      <c r="L3" s="230"/>
    </row>
    <row r="4" spans="1:35" ht="18" customHeight="1" x14ac:dyDescent="0.35">
      <c r="A4" s="231" t="s">
        <v>50</v>
      </c>
      <c r="L4" s="230"/>
    </row>
    <row r="5" spans="1:35" ht="18" customHeight="1" x14ac:dyDescent="0.35">
      <c r="A5" s="232" t="s">
        <v>51</v>
      </c>
      <c r="B5" s="622" t="s">
        <v>3</v>
      </c>
      <c r="C5" s="624"/>
      <c r="D5" s="622" t="s">
        <v>4</v>
      </c>
      <c r="E5" s="624"/>
      <c r="F5" s="634" t="s">
        <v>52</v>
      </c>
      <c r="G5" s="624"/>
      <c r="H5" s="622" t="s">
        <v>6</v>
      </c>
      <c r="I5" s="624"/>
      <c r="J5" s="622" t="s">
        <v>7</v>
      </c>
      <c r="K5" s="624"/>
      <c r="L5" s="622" t="s">
        <v>8</v>
      </c>
      <c r="M5" s="624"/>
      <c r="N5" s="233" t="s">
        <v>9</v>
      </c>
      <c r="O5" s="234"/>
      <c r="P5" s="622" t="s">
        <v>10</v>
      </c>
      <c r="Q5" s="624"/>
      <c r="R5" s="622" t="s">
        <v>11</v>
      </c>
      <c r="S5" s="624"/>
      <c r="T5" s="622" t="s">
        <v>12</v>
      </c>
      <c r="U5" s="624"/>
      <c r="V5" s="622" t="s">
        <v>13</v>
      </c>
      <c r="W5" s="624"/>
      <c r="X5" s="622" t="s">
        <v>14</v>
      </c>
      <c r="Y5" s="624"/>
      <c r="Z5" s="622" t="s">
        <v>15</v>
      </c>
      <c r="AA5" s="624"/>
      <c r="AB5" s="622" t="s">
        <v>16</v>
      </c>
      <c r="AC5" s="624"/>
      <c r="AD5" s="622" t="s">
        <v>17</v>
      </c>
      <c r="AE5" s="624"/>
      <c r="AF5" s="622" t="s">
        <v>18</v>
      </c>
      <c r="AG5" s="624"/>
      <c r="AH5" s="622" t="s">
        <v>20</v>
      </c>
      <c r="AI5" s="624"/>
    </row>
    <row r="6" spans="1:35" ht="14.25" customHeight="1" x14ac:dyDescent="0.35">
      <c r="A6" s="235" t="s">
        <v>39</v>
      </c>
      <c r="B6" s="236" t="s">
        <v>53</v>
      </c>
      <c r="C6" s="237" t="s">
        <v>54</v>
      </c>
      <c r="D6" s="236" t="s">
        <v>53</v>
      </c>
      <c r="E6" s="237" t="s">
        <v>54</v>
      </c>
      <c r="F6" s="236" t="s">
        <v>53</v>
      </c>
      <c r="G6" s="237" t="s">
        <v>54</v>
      </c>
      <c r="H6" s="236" t="s">
        <v>53</v>
      </c>
      <c r="I6" s="237" t="s">
        <v>54</v>
      </c>
      <c r="J6" s="236" t="s">
        <v>53</v>
      </c>
      <c r="K6" s="237" t="s">
        <v>54</v>
      </c>
      <c r="L6" s="238" t="s">
        <v>53</v>
      </c>
      <c r="M6" s="237" t="s">
        <v>54</v>
      </c>
      <c r="N6" s="236" t="s">
        <v>53</v>
      </c>
      <c r="O6" s="237" t="s">
        <v>54</v>
      </c>
      <c r="P6" s="236" t="s">
        <v>53</v>
      </c>
      <c r="Q6" s="237" t="s">
        <v>54</v>
      </c>
      <c r="R6" s="236" t="s">
        <v>53</v>
      </c>
      <c r="S6" s="237" t="s">
        <v>54</v>
      </c>
      <c r="T6" s="236" t="s">
        <v>53</v>
      </c>
      <c r="U6" s="237" t="s">
        <v>54</v>
      </c>
      <c r="V6" s="236" t="s">
        <v>53</v>
      </c>
      <c r="W6" s="237" t="s">
        <v>54</v>
      </c>
      <c r="X6" s="236" t="s">
        <v>53</v>
      </c>
      <c r="Y6" s="237" t="s">
        <v>54</v>
      </c>
      <c r="Z6" s="236" t="s">
        <v>53</v>
      </c>
      <c r="AA6" s="237" t="s">
        <v>54</v>
      </c>
      <c r="AB6" s="236" t="s">
        <v>53</v>
      </c>
      <c r="AC6" s="237" t="s">
        <v>54</v>
      </c>
      <c r="AD6" s="236" t="s">
        <v>53</v>
      </c>
      <c r="AE6" s="237" t="s">
        <v>54</v>
      </c>
      <c r="AF6" s="236" t="s">
        <v>53</v>
      </c>
      <c r="AG6" s="237" t="s">
        <v>54</v>
      </c>
      <c r="AH6" s="236" t="s">
        <v>53</v>
      </c>
      <c r="AI6" s="237" t="s">
        <v>54</v>
      </c>
    </row>
    <row r="7" spans="1:35" ht="18" customHeight="1" x14ac:dyDescent="0.35">
      <c r="A7" s="239" t="s">
        <v>21</v>
      </c>
      <c r="B7" s="128">
        <f>Harju_2026!B5</f>
        <v>72336</v>
      </c>
      <c r="C7" s="199">
        <f>Harju_2026!C5</f>
        <v>0</v>
      </c>
      <c r="D7" s="128">
        <f>Hiiu_2026!B5</f>
        <v>57331</v>
      </c>
      <c r="E7" s="199">
        <f>Hiiu_2026!C5</f>
        <v>0</v>
      </c>
      <c r="F7" s="128">
        <f>'Ida-Viru_2026'!B5</f>
        <v>88980</v>
      </c>
      <c r="G7" s="199">
        <f>'Ida-Viru_2026'!C5</f>
        <v>0</v>
      </c>
      <c r="H7" s="128">
        <f>Jõgeva_2026!B5</f>
        <v>55706</v>
      </c>
      <c r="I7" s="199">
        <f>Jõgeva_2026!C5</f>
        <v>0</v>
      </c>
      <c r="J7" s="128">
        <f>Järva_2026!B5</f>
        <v>50980</v>
      </c>
      <c r="K7" s="128">
        <f>Järva_2026!C5</f>
        <v>0</v>
      </c>
      <c r="L7" s="240">
        <f>Lääne_2026!B5</f>
        <v>48669</v>
      </c>
      <c r="M7" s="128">
        <f>Lääne_2026!C5</f>
        <v>0</v>
      </c>
      <c r="N7" s="128">
        <f>'Lääne-Viru_2026'!B5</f>
        <v>57592</v>
      </c>
      <c r="O7" s="128">
        <f>'Lääne-Viru_2026'!C5</f>
        <v>0</v>
      </c>
      <c r="P7" s="128">
        <f>Põlva_2026!B5</f>
        <v>57926</v>
      </c>
      <c r="Q7" s="128">
        <f>Põlva_2026!C5</f>
        <v>0</v>
      </c>
      <c r="R7" s="128">
        <f>Pärnu_2026!B5</f>
        <v>61797</v>
      </c>
      <c r="S7" s="128">
        <f>Pärnu_2026!C5</f>
        <v>0</v>
      </c>
      <c r="T7" s="128">
        <f>Rapla_2026!B5</f>
        <v>51890</v>
      </c>
      <c r="U7" s="128">
        <f>Rapla_2026!C5</f>
        <v>0</v>
      </c>
      <c r="V7" s="128">
        <f>Saare_2026!B5</f>
        <v>47418</v>
      </c>
      <c r="W7" s="128">
        <f>Saare_2026!C5</f>
        <v>0</v>
      </c>
      <c r="X7" s="128">
        <f>Tartu_2026!B5</f>
        <v>93393</v>
      </c>
      <c r="Y7" s="128">
        <f>Tartu_2026!C5</f>
        <v>93392.72</v>
      </c>
      <c r="Z7" s="128">
        <f>Valga_2026!B5</f>
        <v>68236</v>
      </c>
      <c r="AA7" s="128">
        <f>Valga_2026!C5</f>
        <v>0</v>
      </c>
      <c r="AB7" s="128">
        <f>Viljandi_2026!B5</f>
        <v>49105</v>
      </c>
      <c r="AC7" s="128">
        <f>Viljandi_2026!C5</f>
        <v>0</v>
      </c>
      <c r="AD7" s="128">
        <f>Võru_2026!B5</f>
        <v>53390</v>
      </c>
      <c r="AE7" s="128">
        <f>Võru_2026!C5</f>
        <v>0</v>
      </c>
      <c r="AF7" s="128">
        <f>MTÜ_2026!B5</f>
        <v>93513.84</v>
      </c>
      <c r="AG7" s="128">
        <f>MTÜ_2026!C5</f>
        <v>0</v>
      </c>
      <c r="AH7" s="128">
        <f t="shared" ref="AH7:AI7" si="0">B7+D7+F7+H7+J7+L7+N7+P7+R7+T7+V7+X7+Z7+AB7+AD7+AF7</f>
        <v>1008262.84</v>
      </c>
      <c r="AI7" s="199">
        <f t="shared" si="0"/>
        <v>93392.72</v>
      </c>
    </row>
    <row r="8" spans="1:35" ht="18" customHeight="1" x14ac:dyDescent="0.35">
      <c r="A8" s="241" t="s">
        <v>47</v>
      </c>
      <c r="B8" s="128">
        <f>Harju_2026!B6</f>
        <v>72336</v>
      </c>
      <c r="C8" s="199">
        <f>Harju_2026!C6</f>
        <v>0</v>
      </c>
      <c r="D8" s="128">
        <f>Hiiu_2026!B12</f>
        <v>0</v>
      </c>
      <c r="E8" s="199">
        <f>Hiiu_2026!C6</f>
        <v>0</v>
      </c>
      <c r="F8" s="128">
        <f>'Ida-Viru_2026'!B6</f>
        <v>88980</v>
      </c>
      <c r="G8" s="199">
        <f>'Ida-Viru_2026'!C6</f>
        <v>0</v>
      </c>
      <c r="H8" s="128">
        <f>Jõgeva_2026!B6</f>
        <v>45706</v>
      </c>
      <c r="I8" s="199">
        <f>Jõgeva_2026!C6</f>
        <v>0</v>
      </c>
      <c r="J8" s="128">
        <f>Järva_2026!B6</f>
        <v>41300</v>
      </c>
      <c r="K8" s="128">
        <f>Järva_2026!C6</f>
        <v>0</v>
      </c>
      <c r="L8" s="240">
        <f>Lääne_2026!B6</f>
        <v>44669</v>
      </c>
      <c r="M8" s="128">
        <f>Lääne_2026!C6</f>
        <v>0</v>
      </c>
      <c r="N8" s="128">
        <f>'Lääne-Viru_2026'!B6</f>
        <v>57592</v>
      </c>
      <c r="O8" s="128">
        <f>'Lääne-Viru_2026'!C6</f>
        <v>0</v>
      </c>
      <c r="P8" s="128">
        <f>Põlva_2026!B6</f>
        <v>0</v>
      </c>
      <c r="Q8" s="128">
        <f>Põlva_2026!C6</f>
        <v>0</v>
      </c>
      <c r="R8" s="128">
        <f>Pärnu_2026!B6</f>
        <v>58097</v>
      </c>
      <c r="S8" s="128">
        <f>Pärnu_2026!C6</f>
        <v>0</v>
      </c>
      <c r="T8" s="128">
        <f>Rapla_2026!B6</f>
        <v>50443</v>
      </c>
      <c r="U8" s="128">
        <f>Rapla_2026!C6</f>
        <v>0</v>
      </c>
      <c r="V8" s="128">
        <f>Saare_2026!B6</f>
        <v>47418</v>
      </c>
      <c r="W8" s="128">
        <f>Saare_2026!C6</f>
        <v>0</v>
      </c>
      <c r="X8" s="128">
        <f>Tartu_2026!B6</f>
        <v>93393</v>
      </c>
      <c r="Y8" s="128">
        <f>Tartu_2026!C6</f>
        <v>93392.72</v>
      </c>
      <c r="Z8" s="128">
        <f>Valga_2026!B6</f>
        <v>59889</v>
      </c>
      <c r="AA8" s="128">
        <f>Valga_2026!C6</f>
        <v>0</v>
      </c>
      <c r="AB8" s="128">
        <f>Viljandi_2026!B6</f>
        <v>43105</v>
      </c>
      <c r="AC8" s="128">
        <f>Viljandi_2026!C6</f>
        <v>0</v>
      </c>
      <c r="AD8" s="128">
        <f>Võru_2026!B6</f>
        <v>53390</v>
      </c>
      <c r="AE8" s="128">
        <f>Võru_2026!C6</f>
        <v>0</v>
      </c>
      <c r="AF8" s="128">
        <f>MTÜ_2026!B6</f>
        <v>78513.84</v>
      </c>
      <c r="AG8" s="128">
        <f>MTÜ_2026!C6</f>
        <v>0</v>
      </c>
      <c r="AH8" s="128">
        <f t="shared" ref="AH8:AI8" si="1">B8+D8+F8+H8+J8+L8+N8+P8+R8+T8+V8+X8+Z8+AB8+AD8+AF8</f>
        <v>834831.84</v>
      </c>
      <c r="AI8" s="199">
        <f t="shared" si="1"/>
        <v>93392.72</v>
      </c>
    </row>
    <row r="9" spans="1:35" ht="18" customHeight="1" x14ac:dyDescent="0.35">
      <c r="A9" s="241" t="s">
        <v>40</v>
      </c>
      <c r="B9" s="128">
        <f>Harju_2026!B12</f>
        <v>0</v>
      </c>
      <c r="C9" s="128">
        <f>Harju_2026!C12</f>
        <v>0</v>
      </c>
      <c r="D9" s="128">
        <f>Hiiu_2026!B12</f>
        <v>0</v>
      </c>
      <c r="E9" s="128">
        <f>Hiiu_2026!C12</f>
        <v>0</v>
      </c>
      <c r="F9" s="128">
        <f>'Lääne-Viru_2026'!B18</f>
        <v>23036.800000000003</v>
      </c>
      <c r="G9" s="128">
        <f>'Lääne-Viru_2026'!C12</f>
        <v>0</v>
      </c>
      <c r="H9" s="128">
        <f>Jõgeva_2026!B12</f>
        <v>10000</v>
      </c>
      <c r="I9" s="199">
        <f>Jõgeva_2026!C12</f>
        <v>0</v>
      </c>
      <c r="J9" s="128">
        <f>Järva_2026!B12</f>
        <v>9680</v>
      </c>
      <c r="K9" s="128">
        <f>Järva_2026!C12</f>
        <v>0</v>
      </c>
      <c r="L9" s="240">
        <f>Lääne_2026!B12</f>
        <v>4000</v>
      </c>
      <c r="M9" s="128">
        <f>Lääne_2026!C12</f>
        <v>0</v>
      </c>
      <c r="N9" s="128">
        <f>'Lääne-Viru_2026'!B12</f>
        <v>0</v>
      </c>
      <c r="O9" s="128">
        <f>'Lääne-Viru_2026'!C12</f>
        <v>0</v>
      </c>
      <c r="P9" s="128">
        <f>Põlva_2026!B12</f>
        <v>0</v>
      </c>
      <c r="Q9" s="128">
        <f>Põlva_2026!C12</f>
        <v>0</v>
      </c>
      <c r="R9" s="128">
        <f>Pärnu_2026!B12</f>
        <v>3700</v>
      </c>
      <c r="S9" s="128">
        <f>Pärnu_2026!C12</f>
        <v>0</v>
      </c>
      <c r="T9" s="128">
        <f>Rapla_2026!B12</f>
        <v>1447</v>
      </c>
      <c r="U9" s="128">
        <f>Rapla_2026!C12</f>
        <v>0</v>
      </c>
      <c r="V9" s="128">
        <f>Saare_2026!B12</f>
        <v>0</v>
      </c>
      <c r="W9" s="128">
        <f>Saare_2026!C12</f>
        <v>0</v>
      </c>
      <c r="X9" s="128">
        <f>Tartu_2026!B12</f>
        <v>0</v>
      </c>
      <c r="Y9" s="128">
        <f>Tartu_2026!C12</f>
        <v>0</v>
      </c>
      <c r="Z9" s="128">
        <f>Valga_2026!B12</f>
        <v>8347</v>
      </c>
      <c r="AA9" s="128">
        <f>Valga_2026!C12</f>
        <v>0</v>
      </c>
      <c r="AB9" s="128">
        <f>Viljandi_2026!B12</f>
        <v>6000</v>
      </c>
      <c r="AC9" s="128">
        <f>Viljandi_2026!C12</f>
        <v>0</v>
      </c>
      <c r="AD9" s="128">
        <f>Võru_2026!B12</f>
        <v>0</v>
      </c>
      <c r="AE9" s="128">
        <f>Võru_2026!C12</f>
        <v>0</v>
      </c>
      <c r="AF9" s="128">
        <f>MTÜ_2026!B12</f>
        <v>15000</v>
      </c>
      <c r="AG9" s="128">
        <f>MTÜ_2026!C12</f>
        <v>0</v>
      </c>
      <c r="AH9" s="128">
        <f t="shared" ref="AH9:AI9" si="2">B9+D9+F9+H9+J9+L9+N9+P9+R9+T9+V9+X9+Z9+AB9+AD9+AF9</f>
        <v>81210.8</v>
      </c>
      <c r="AI9" s="199">
        <f t="shared" si="2"/>
        <v>0</v>
      </c>
    </row>
    <row r="10" spans="1:35" ht="26.25" customHeight="1" x14ac:dyDescent="0.35">
      <c r="A10" s="239" t="s">
        <v>24</v>
      </c>
      <c r="B10" s="128">
        <f>Harju_2026!B18</f>
        <v>28934.400000000001</v>
      </c>
      <c r="C10" s="128">
        <f>Harju_2026!C18</f>
        <v>0</v>
      </c>
      <c r="D10" s="128">
        <f>Hiiu_2026!B18</f>
        <v>4080</v>
      </c>
      <c r="E10" s="128">
        <f>Hiiu_2026!C18</f>
        <v>0</v>
      </c>
      <c r="F10" s="128">
        <f>'Lääne-Viru_2026'!B18</f>
        <v>23036.800000000003</v>
      </c>
      <c r="G10" s="128">
        <f>'Lääne-Viru_2026'!C18</f>
        <v>0</v>
      </c>
      <c r="H10" s="128">
        <f>Jõgeva_2026!B18</f>
        <v>22282.400000000001</v>
      </c>
      <c r="I10" s="199">
        <f>Jõgeva_2026!C18</f>
        <v>0</v>
      </c>
      <c r="J10" s="128">
        <f>Järva_2026!B13</f>
        <v>0</v>
      </c>
      <c r="K10" s="128">
        <f>Järva_2026!C13</f>
        <v>0</v>
      </c>
      <c r="L10" s="240">
        <f>Lääne_2026!B18</f>
        <v>19467.600000000002</v>
      </c>
      <c r="M10" s="128">
        <f>Lääne_2026!C18</f>
        <v>0</v>
      </c>
      <c r="N10" s="128">
        <f>'Lääne-Viru_2026'!B18</f>
        <v>23036.800000000003</v>
      </c>
      <c r="O10" s="128">
        <f>'Lääne-Viru_2026'!C18</f>
        <v>0</v>
      </c>
      <c r="P10" s="128">
        <f>Põlva_2026!B18</f>
        <v>23170.400000000001</v>
      </c>
      <c r="Q10" s="128">
        <f>Põlva_2026!C18</f>
        <v>0</v>
      </c>
      <c r="R10" s="128">
        <f>Pärnu_2026!B18</f>
        <v>24719</v>
      </c>
      <c r="S10" s="128">
        <f>Pärnu_2026!C18</f>
        <v>0</v>
      </c>
      <c r="T10" s="128">
        <f>Rapla_2026!B18</f>
        <v>20756</v>
      </c>
      <c r="U10" s="128">
        <f>Rapla_2026!C18</f>
        <v>0</v>
      </c>
      <c r="V10" s="128">
        <f>Saare_2026!B18</f>
        <v>18967.2</v>
      </c>
      <c r="W10" s="128">
        <f>Saare_2026!C18</f>
        <v>0</v>
      </c>
      <c r="X10" s="128">
        <f>Tartu_2026!B18</f>
        <v>37357.200000000004</v>
      </c>
      <c r="Y10" s="128">
        <f>Tartu_2026!C18</f>
        <v>37357.088000000003</v>
      </c>
      <c r="Z10" s="128">
        <f>Valga_2026!B18</f>
        <v>27294.400000000001</v>
      </c>
      <c r="AA10" s="128">
        <f>Valga_2026!C18</f>
        <v>0</v>
      </c>
      <c r="AB10" s="128">
        <f>Viljandi_2026!B18</f>
        <v>19642</v>
      </c>
      <c r="AC10" s="128">
        <f>Viljandi_2026!C18</f>
        <v>0</v>
      </c>
      <c r="AD10" s="128">
        <f>Võru_2026!B18</f>
        <v>21356</v>
      </c>
      <c r="AE10" s="128">
        <f>Võru_2026!C18</f>
        <v>0</v>
      </c>
      <c r="AF10" s="128">
        <f>MTÜ_2026!B18</f>
        <v>37405.536</v>
      </c>
      <c r="AG10" s="128">
        <f>MTÜ_2026!C18</f>
        <v>0</v>
      </c>
      <c r="AH10" s="128">
        <f t="shared" ref="AH10:AI10" si="3">B10+D10+F10+H10+J10+L10+N10+P10+R10+T10+V10+X10+Z10+AB10+AD10+AF10</f>
        <v>351505.73600000009</v>
      </c>
      <c r="AI10" s="199">
        <f t="shared" si="3"/>
        <v>37357.088000000003</v>
      </c>
    </row>
    <row r="11" spans="1:35" ht="18" customHeight="1" x14ac:dyDescent="0.35">
      <c r="A11" s="242" t="s">
        <v>55</v>
      </c>
      <c r="B11" s="128">
        <f>Harju_2026!B19</f>
        <v>11500</v>
      </c>
      <c r="C11" s="243"/>
      <c r="D11" s="128">
        <f>Hiiu_2026!B19</f>
        <v>4080</v>
      </c>
      <c r="E11" s="244"/>
      <c r="F11" s="128">
        <f>'Lääne-Viru_2026'!B19</f>
        <v>19581</v>
      </c>
      <c r="G11" s="245"/>
      <c r="H11" s="128">
        <f>Jõgeva_2026!B19</f>
        <v>14000</v>
      </c>
      <c r="I11" s="246"/>
      <c r="J11" s="128">
        <f>Järva_2026!B19</f>
        <v>12000</v>
      </c>
      <c r="K11" s="246"/>
      <c r="L11" s="240">
        <f>Lääne_2026!B19</f>
        <v>10500</v>
      </c>
      <c r="M11" s="246"/>
      <c r="N11" s="128">
        <f>'Lääne-Viru_2026'!B19</f>
        <v>19581</v>
      </c>
      <c r="O11" s="246"/>
      <c r="P11" s="128">
        <f>Põlva_2026!B19</f>
        <v>14900</v>
      </c>
      <c r="Q11" s="246"/>
      <c r="R11" s="128">
        <f>Pärnu_2026!B19</f>
        <v>20719</v>
      </c>
      <c r="S11" s="246"/>
      <c r="T11" s="128">
        <f>Rapla_2026!B19</f>
        <v>13000</v>
      </c>
      <c r="U11" s="246"/>
      <c r="V11" s="128">
        <f>Saare_2026!B19</f>
        <v>11000</v>
      </c>
      <c r="W11" s="246"/>
      <c r="X11" s="128">
        <f>Tartu_2026!B19</f>
        <v>7000</v>
      </c>
      <c r="Y11" s="246"/>
      <c r="Z11" s="128">
        <f>Valga_2026!B19</f>
        <v>13000</v>
      </c>
      <c r="AA11" s="246"/>
      <c r="AB11" s="128">
        <f>Viljandi_2026!B19</f>
        <v>8800</v>
      </c>
      <c r="AC11" s="246"/>
      <c r="AD11" s="128">
        <f>Võru_2026!B19</f>
        <v>15700</v>
      </c>
      <c r="AE11" s="246"/>
      <c r="AF11" s="128">
        <f>MTÜ_2026!B19</f>
        <v>37406</v>
      </c>
      <c r="AG11" s="246"/>
      <c r="AH11" s="128">
        <f t="shared" ref="AH11:AH13" si="4">B11+D11+F11+H11+J11+L11+N11+P11+R11+T11+V11+X11+Z11+AB11+AD11+AF11</f>
        <v>232767</v>
      </c>
      <c r="AI11" s="246"/>
    </row>
    <row r="12" spans="1:35" ht="15" customHeight="1" x14ac:dyDescent="0.35">
      <c r="A12" s="247" t="s">
        <v>56</v>
      </c>
      <c r="B12" s="128">
        <f>Harju_2026!B20</f>
        <v>17434</v>
      </c>
      <c r="C12" s="248"/>
      <c r="D12" s="128">
        <f>Hiiu_2026!B20</f>
        <v>0</v>
      </c>
      <c r="E12" s="249"/>
      <c r="F12" s="128">
        <f>'Lääne-Viru_2026'!B20</f>
        <v>3455.8000000000029</v>
      </c>
      <c r="G12" s="250"/>
      <c r="H12" s="161">
        <f>Jõgeva_2026!B20</f>
        <v>8282.4000000000015</v>
      </c>
      <c r="I12" s="251"/>
      <c r="J12" s="128">
        <f>Järva_2026!B20</f>
        <v>8392</v>
      </c>
      <c r="K12" s="251"/>
      <c r="L12" s="240">
        <f>Lääne_2026!B20</f>
        <v>8967.6000000000022</v>
      </c>
      <c r="M12" s="251"/>
      <c r="N12" s="128">
        <f>'Lääne-Viru_2026'!B20</f>
        <v>3455.8000000000029</v>
      </c>
      <c r="O12" s="251"/>
      <c r="P12" s="128">
        <f>Põlva_2026!B20</f>
        <v>8270.4000000000015</v>
      </c>
      <c r="Q12" s="251"/>
      <c r="R12" s="128">
        <f>Pärnu_2026!B20</f>
        <v>4000</v>
      </c>
      <c r="S12" s="251"/>
      <c r="T12" s="128">
        <f>Rapla_2026!B20</f>
        <v>7756</v>
      </c>
      <c r="U12" s="251"/>
      <c r="V12" s="128">
        <f>Saare_2026!B20</f>
        <v>7967.2000000000007</v>
      </c>
      <c r="W12" s="251"/>
      <c r="X12" s="128">
        <f>Tartu_2026!B20</f>
        <v>30357.200000000004</v>
      </c>
      <c r="Y12" s="251"/>
      <c r="Z12" s="128">
        <f>Valga_2026!B20</f>
        <v>14294.400000000001</v>
      </c>
      <c r="AA12" s="251"/>
      <c r="AB12" s="128">
        <f>Viljandi_2026!B20</f>
        <v>10842</v>
      </c>
      <c r="AC12" s="251"/>
      <c r="AD12" s="128">
        <f>Võru_2026!B20</f>
        <v>5656</v>
      </c>
      <c r="AE12" s="251"/>
      <c r="AF12" s="128">
        <f>MTÜ_2026!B20</f>
        <v>-0.46399999999994179</v>
      </c>
      <c r="AG12" s="251"/>
      <c r="AH12" s="161">
        <f t="shared" si="4"/>
        <v>139130.33599999998</v>
      </c>
      <c r="AI12" s="251"/>
    </row>
    <row r="13" spans="1:35" ht="15" customHeight="1" x14ac:dyDescent="0.35">
      <c r="A13" s="252" t="s">
        <v>20</v>
      </c>
      <c r="B13" s="128">
        <f>Harju_2026!B21</f>
        <v>101270.39999999999</v>
      </c>
      <c r="C13" s="128">
        <f>Harju_2026!C21</f>
        <v>0</v>
      </c>
      <c r="D13" s="128">
        <f>Hiiu_2026!B21</f>
        <v>61411</v>
      </c>
      <c r="E13" s="128">
        <f>Hiiu_2026!C21</f>
        <v>0</v>
      </c>
      <c r="F13" s="128">
        <f>'Lääne-Viru_2026'!B21</f>
        <v>80628.800000000003</v>
      </c>
      <c r="G13" s="128">
        <f>'Lääne-Viru_2026'!C21</f>
        <v>0</v>
      </c>
      <c r="H13" s="253">
        <f>Jõgeva_2026!B21</f>
        <v>77988.399999999994</v>
      </c>
      <c r="I13" s="254">
        <f>Jõgeva_2026!C21</f>
        <v>0</v>
      </c>
      <c r="J13" s="255">
        <f>Järva_2026!B21</f>
        <v>71372</v>
      </c>
      <c r="K13" s="128">
        <f>Järva_2026!C16</f>
        <v>0</v>
      </c>
      <c r="L13" s="240">
        <f>Lääne_2026!B21</f>
        <v>68136.600000000006</v>
      </c>
      <c r="M13" s="128">
        <f>Lääne_2026!C21</f>
        <v>0</v>
      </c>
      <c r="N13" s="128">
        <f>'Lääne-Viru_2026'!B21</f>
        <v>80628.800000000003</v>
      </c>
      <c r="O13" s="128">
        <f>'Lääne-Viru_2026'!C21</f>
        <v>0</v>
      </c>
      <c r="P13" s="128">
        <f>Põlva_2026!B21</f>
        <v>81096.399999999994</v>
      </c>
      <c r="Q13" s="128">
        <f>Põlva_2026!C21</f>
        <v>0</v>
      </c>
      <c r="R13" s="128">
        <f>Pärnu_2026!B21</f>
        <v>86516</v>
      </c>
      <c r="S13" s="128">
        <f>Pärnu_2026!C21</f>
        <v>0</v>
      </c>
      <c r="T13" s="128">
        <f>Rapla_2026!B21</f>
        <v>72646</v>
      </c>
      <c r="U13" s="128">
        <f>Rapla_2026!C21</f>
        <v>0</v>
      </c>
      <c r="V13" s="128">
        <f>Saare_2026!B21</f>
        <v>66385.2</v>
      </c>
      <c r="W13" s="128">
        <f>Saare_2026!C21</f>
        <v>0</v>
      </c>
      <c r="X13" s="128">
        <f>Tartu_2026!B21</f>
        <v>130750.20000000001</v>
      </c>
      <c r="Y13" s="128">
        <f>Tartu_2026!C21</f>
        <v>130749.808</v>
      </c>
      <c r="Z13" s="128">
        <f>Valga_2026!B21</f>
        <v>95530.4</v>
      </c>
      <c r="AA13" s="128">
        <f>Valga_2026!C21</f>
        <v>0</v>
      </c>
      <c r="AB13" s="128">
        <f>Viljandi_2026!B21</f>
        <v>68747</v>
      </c>
      <c r="AC13" s="128">
        <f>Viljandi_2026!C21</f>
        <v>0</v>
      </c>
      <c r="AD13" s="128">
        <f>Võru_2026!B21</f>
        <v>74746</v>
      </c>
      <c r="AE13" s="128">
        <f>Võru_2026!C21</f>
        <v>0</v>
      </c>
      <c r="AF13" s="128">
        <f>MTÜ_2026!B21</f>
        <v>130919.37599999999</v>
      </c>
      <c r="AG13" s="128">
        <f>MTÜ_2026!C21</f>
        <v>0</v>
      </c>
      <c r="AH13" s="256">
        <f t="shared" si="4"/>
        <v>1348772.5759999999</v>
      </c>
      <c r="AI13" s="257">
        <f>C13+E13+G13+I13+K13+M13+O13+Q13+S13+U13+W13+Y13+AA13+AC13+AE13+AG13</f>
        <v>130749.808</v>
      </c>
    </row>
    <row r="14" spans="1:35" ht="15" customHeight="1" x14ac:dyDescent="0.35">
      <c r="A14" s="258" t="s">
        <v>57</v>
      </c>
      <c r="B14" s="210">
        <f t="shared" ref="B14:AI14" si="5">B8/B7</f>
        <v>1</v>
      </c>
      <c r="C14" s="210" t="e">
        <f t="shared" si="5"/>
        <v>#DIV/0!</v>
      </c>
      <c r="D14" s="210">
        <f t="shared" si="5"/>
        <v>0</v>
      </c>
      <c r="E14" s="210" t="e">
        <f t="shared" si="5"/>
        <v>#DIV/0!</v>
      </c>
      <c r="F14" s="210">
        <f t="shared" si="5"/>
        <v>1</v>
      </c>
      <c r="G14" s="210" t="e">
        <f t="shared" si="5"/>
        <v>#DIV/0!</v>
      </c>
      <c r="H14" s="210">
        <f t="shared" si="5"/>
        <v>0.82048612357735251</v>
      </c>
      <c r="I14" s="210" t="e">
        <f t="shared" si="5"/>
        <v>#DIV/0!</v>
      </c>
      <c r="J14" s="210">
        <f t="shared" si="5"/>
        <v>0.81012161632012558</v>
      </c>
      <c r="K14" s="210" t="e">
        <f t="shared" si="5"/>
        <v>#DIV/0!</v>
      </c>
      <c r="L14" s="259">
        <f t="shared" si="5"/>
        <v>0.91781215969097374</v>
      </c>
      <c r="M14" s="210" t="e">
        <f t="shared" si="5"/>
        <v>#DIV/0!</v>
      </c>
      <c r="N14" s="210">
        <f t="shared" si="5"/>
        <v>1</v>
      </c>
      <c r="O14" s="210" t="e">
        <f t="shared" si="5"/>
        <v>#DIV/0!</v>
      </c>
      <c r="P14" s="210">
        <f t="shared" si="5"/>
        <v>0</v>
      </c>
      <c r="Q14" s="210" t="e">
        <f t="shared" si="5"/>
        <v>#DIV/0!</v>
      </c>
      <c r="R14" s="210">
        <f t="shared" si="5"/>
        <v>0.94012654335971002</v>
      </c>
      <c r="S14" s="210" t="e">
        <f t="shared" si="5"/>
        <v>#DIV/0!</v>
      </c>
      <c r="T14" s="210">
        <f t="shared" si="5"/>
        <v>0.97211408749277317</v>
      </c>
      <c r="U14" s="210" t="e">
        <f t="shared" si="5"/>
        <v>#DIV/0!</v>
      </c>
      <c r="V14" s="210">
        <f t="shared" si="5"/>
        <v>1</v>
      </c>
      <c r="W14" s="210" t="e">
        <f t="shared" si="5"/>
        <v>#DIV/0!</v>
      </c>
      <c r="X14" s="210">
        <f t="shared" si="5"/>
        <v>1</v>
      </c>
      <c r="Y14" s="210">
        <f t="shared" si="5"/>
        <v>1</v>
      </c>
      <c r="Z14" s="210">
        <f t="shared" si="5"/>
        <v>0.87767454129784861</v>
      </c>
      <c r="AA14" s="210" t="e">
        <f t="shared" si="5"/>
        <v>#DIV/0!</v>
      </c>
      <c r="AB14" s="210">
        <f t="shared" si="5"/>
        <v>0.87781285001527343</v>
      </c>
      <c r="AC14" s="210" t="e">
        <f t="shared" si="5"/>
        <v>#DIV/0!</v>
      </c>
      <c r="AD14" s="210">
        <f t="shared" si="5"/>
        <v>1</v>
      </c>
      <c r="AE14" s="210" t="e">
        <f t="shared" si="5"/>
        <v>#DIV/0!</v>
      </c>
      <c r="AF14" s="210">
        <f t="shared" si="5"/>
        <v>0.83959593574598157</v>
      </c>
      <c r="AG14" s="210" t="e">
        <f t="shared" si="5"/>
        <v>#DIV/0!</v>
      </c>
      <c r="AH14" s="210">
        <f t="shared" si="5"/>
        <v>0.82799028872273028</v>
      </c>
      <c r="AI14" s="210">
        <f t="shared" si="5"/>
        <v>1</v>
      </c>
    </row>
    <row r="15" spans="1:35" ht="15" customHeight="1" x14ac:dyDescent="0.35">
      <c r="A15" s="258" t="s">
        <v>58</v>
      </c>
      <c r="B15" s="210">
        <f t="shared" ref="B15:AI15" si="6">B11/B13</f>
        <v>0.11355736720700225</v>
      </c>
      <c r="C15" s="210" t="e">
        <f t="shared" si="6"/>
        <v>#DIV/0!</v>
      </c>
      <c r="D15" s="210">
        <f t="shared" si="6"/>
        <v>6.6437608897428793E-2</v>
      </c>
      <c r="E15" s="210" t="e">
        <f t="shared" si="6"/>
        <v>#DIV/0!</v>
      </c>
      <c r="F15" s="210">
        <f t="shared" si="6"/>
        <v>0.24285367015260054</v>
      </c>
      <c r="G15" s="210" t="e">
        <f t="shared" si="6"/>
        <v>#DIV/0!</v>
      </c>
      <c r="H15" s="210">
        <f t="shared" si="6"/>
        <v>0.17951387642264749</v>
      </c>
      <c r="I15" s="210" t="e">
        <f t="shared" si="6"/>
        <v>#DIV/0!</v>
      </c>
      <c r="J15" s="210">
        <f t="shared" si="6"/>
        <v>0.16813316146387938</v>
      </c>
      <c r="K15" s="210" t="e">
        <f t="shared" si="6"/>
        <v>#DIV/0!</v>
      </c>
      <c r="L15" s="259">
        <f t="shared" si="6"/>
        <v>0.15410220057942425</v>
      </c>
      <c r="M15" s="210" t="e">
        <f t="shared" si="6"/>
        <v>#DIV/0!</v>
      </c>
      <c r="N15" s="210">
        <f t="shared" si="6"/>
        <v>0.24285367015260054</v>
      </c>
      <c r="O15" s="210" t="e">
        <f t="shared" si="6"/>
        <v>#DIV/0!</v>
      </c>
      <c r="P15" s="210">
        <f t="shared" si="6"/>
        <v>0.18373195357623767</v>
      </c>
      <c r="Q15" s="210" t="e">
        <f t="shared" si="6"/>
        <v>#DIV/0!</v>
      </c>
      <c r="R15" s="210">
        <f t="shared" si="6"/>
        <v>0.23948171436497295</v>
      </c>
      <c r="S15" s="210" t="e">
        <f t="shared" si="6"/>
        <v>#DIV/0!</v>
      </c>
      <c r="T15" s="210">
        <f t="shared" si="6"/>
        <v>0.1789499765988492</v>
      </c>
      <c r="U15" s="210" t="e">
        <f t="shared" si="6"/>
        <v>#DIV/0!</v>
      </c>
      <c r="V15" s="210">
        <f t="shared" si="6"/>
        <v>0.1656995836421371</v>
      </c>
      <c r="W15" s="210" t="e">
        <f t="shared" si="6"/>
        <v>#DIV/0!</v>
      </c>
      <c r="X15" s="210">
        <f t="shared" si="6"/>
        <v>5.3537203002366342E-2</v>
      </c>
      <c r="Y15" s="210">
        <f t="shared" si="6"/>
        <v>0</v>
      </c>
      <c r="Z15" s="210">
        <f t="shared" si="6"/>
        <v>0.13608233609406012</v>
      </c>
      <c r="AA15" s="210" t="e">
        <f t="shared" si="6"/>
        <v>#DIV/0!</v>
      </c>
      <c r="AB15" s="210">
        <f t="shared" si="6"/>
        <v>0.12800558569828502</v>
      </c>
      <c r="AC15" s="210" t="e">
        <f t="shared" si="6"/>
        <v>#DIV/0!</v>
      </c>
      <c r="AD15" s="210">
        <f t="shared" si="6"/>
        <v>0.21004468466540016</v>
      </c>
      <c r="AE15" s="210" t="e">
        <f t="shared" si="6"/>
        <v>#DIV/0!</v>
      </c>
      <c r="AF15" s="210">
        <f t="shared" si="6"/>
        <v>0.28571782988027689</v>
      </c>
      <c r="AG15" s="210" t="e">
        <f t="shared" si="6"/>
        <v>#DIV/0!</v>
      </c>
      <c r="AH15" s="210">
        <f t="shared" si="6"/>
        <v>0.17257690743557944</v>
      </c>
      <c r="AI15" s="210">
        <f t="shared" si="6"/>
        <v>0</v>
      </c>
    </row>
    <row r="16" spans="1:35" ht="15" customHeight="1" x14ac:dyDescent="0.35">
      <c r="A16" s="258" t="s">
        <v>59</v>
      </c>
      <c r="B16" s="210">
        <f t="shared" ref="B16:AI16" si="7">B12/B13</f>
        <v>0.17215296868581542</v>
      </c>
      <c r="C16" s="210" t="e">
        <f t="shared" si="7"/>
        <v>#DIV/0!</v>
      </c>
      <c r="D16" s="210">
        <f t="shared" si="7"/>
        <v>0</v>
      </c>
      <c r="E16" s="210" t="e">
        <f t="shared" si="7"/>
        <v>#DIV/0!</v>
      </c>
      <c r="F16" s="210">
        <f t="shared" si="7"/>
        <v>4.2860615561685189E-2</v>
      </c>
      <c r="G16" s="210" t="e">
        <f t="shared" si="7"/>
        <v>#DIV/0!</v>
      </c>
      <c r="H16" s="210">
        <f t="shared" si="7"/>
        <v>0.10620040929163826</v>
      </c>
      <c r="I16" s="210" t="e">
        <f t="shared" si="7"/>
        <v>#DIV/0!</v>
      </c>
      <c r="J16" s="210">
        <f t="shared" si="7"/>
        <v>0.11758112425040632</v>
      </c>
      <c r="K16" s="210" t="e">
        <f t="shared" si="7"/>
        <v>#DIV/0!</v>
      </c>
      <c r="L16" s="259">
        <f t="shared" si="7"/>
        <v>0.13161208513486147</v>
      </c>
      <c r="M16" s="210" t="e">
        <f t="shared" si="7"/>
        <v>#DIV/0!</v>
      </c>
      <c r="N16" s="210">
        <f t="shared" si="7"/>
        <v>4.2860615561685189E-2</v>
      </c>
      <c r="O16" s="210" t="e">
        <f t="shared" si="7"/>
        <v>#DIV/0!</v>
      </c>
      <c r="P16" s="210">
        <f t="shared" si="7"/>
        <v>0.10198233213804808</v>
      </c>
      <c r="Q16" s="210" t="e">
        <f t="shared" si="7"/>
        <v>#DIV/0!</v>
      </c>
      <c r="R16" s="210">
        <f t="shared" si="7"/>
        <v>4.6234222571547461E-2</v>
      </c>
      <c r="S16" s="210" t="e">
        <f t="shared" si="7"/>
        <v>#DIV/0!</v>
      </c>
      <c r="T16" s="210">
        <f t="shared" si="7"/>
        <v>0.1067643091154365</v>
      </c>
      <c r="U16" s="210" t="e">
        <f t="shared" si="7"/>
        <v>#DIV/0!</v>
      </c>
      <c r="V16" s="210">
        <f t="shared" si="7"/>
        <v>0.12001470207214862</v>
      </c>
      <c r="W16" s="210" t="e">
        <f t="shared" si="7"/>
        <v>#DIV/0!</v>
      </c>
      <c r="X16" s="210">
        <f t="shared" si="7"/>
        <v>0.23217708271191939</v>
      </c>
      <c r="Y16" s="210">
        <f t="shared" si="7"/>
        <v>0</v>
      </c>
      <c r="Z16" s="210">
        <f t="shared" si="7"/>
        <v>0.14963194962022563</v>
      </c>
      <c r="AA16" s="210" t="e">
        <f t="shared" si="7"/>
        <v>#DIV/0!</v>
      </c>
      <c r="AB16" s="210">
        <f t="shared" si="7"/>
        <v>0.15770870001600071</v>
      </c>
      <c r="AC16" s="210" t="e">
        <f t="shared" si="7"/>
        <v>#DIV/0!</v>
      </c>
      <c r="AD16" s="210">
        <f t="shared" si="7"/>
        <v>7.5669601048885565E-2</v>
      </c>
      <c r="AE16" s="210" t="e">
        <f t="shared" si="7"/>
        <v>#DIV/0!</v>
      </c>
      <c r="AF16" s="210">
        <f t="shared" si="7"/>
        <v>-3.544165991135963E-6</v>
      </c>
      <c r="AG16" s="210" t="e">
        <f t="shared" si="7"/>
        <v>#DIV/0!</v>
      </c>
      <c r="AH16" s="210">
        <f t="shared" si="7"/>
        <v>0.10315329542999249</v>
      </c>
      <c r="AI16" s="210">
        <f t="shared" si="7"/>
        <v>0</v>
      </c>
    </row>
    <row r="18" spans="1:35" ht="15" customHeight="1" x14ac:dyDescent="0.35">
      <c r="A18" s="260" t="s">
        <v>60</v>
      </c>
      <c r="B18" s="622" t="s">
        <v>3</v>
      </c>
      <c r="C18" s="624"/>
      <c r="D18" s="622" t="s">
        <v>4</v>
      </c>
      <c r="E18" s="624"/>
      <c r="F18" s="637" t="s">
        <v>52</v>
      </c>
      <c r="G18" s="632"/>
      <c r="H18" s="622" t="s">
        <v>6</v>
      </c>
      <c r="I18" s="624"/>
      <c r="J18" s="622" t="s">
        <v>7</v>
      </c>
      <c r="K18" s="624"/>
      <c r="L18" s="622" t="s">
        <v>8</v>
      </c>
      <c r="M18" s="624"/>
      <c r="N18" s="174" t="s">
        <v>9</v>
      </c>
      <c r="O18" s="176"/>
      <c r="P18" s="622" t="s">
        <v>10</v>
      </c>
      <c r="Q18" s="624"/>
      <c r="R18" s="622" t="s">
        <v>11</v>
      </c>
      <c r="S18" s="624"/>
      <c r="T18" s="622" t="s">
        <v>12</v>
      </c>
      <c r="U18" s="624"/>
      <c r="V18" s="622" t="s">
        <v>13</v>
      </c>
      <c r="W18" s="624"/>
      <c r="X18" s="622" t="s">
        <v>14</v>
      </c>
      <c r="Y18" s="624"/>
      <c r="Z18" s="636" t="s">
        <v>15</v>
      </c>
      <c r="AA18" s="628"/>
      <c r="AB18" s="622" t="s">
        <v>16</v>
      </c>
      <c r="AC18" s="624"/>
      <c r="AD18" s="622" t="s">
        <v>17</v>
      </c>
      <c r="AE18" s="624"/>
      <c r="AF18" s="635" t="s">
        <v>18</v>
      </c>
      <c r="AG18" s="632"/>
      <c r="AH18" s="630" t="s">
        <v>20</v>
      </c>
      <c r="AI18" s="632"/>
    </row>
    <row r="19" spans="1:35" ht="14.25" customHeight="1" x14ac:dyDescent="0.35">
      <c r="A19" s="172" t="s">
        <v>61</v>
      </c>
      <c r="B19" s="236" t="s">
        <v>53</v>
      </c>
      <c r="C19" s="237" t="s">
        <v>54</v>
      </c>
      <c r="D19" s="236" t="s">
        <v>53</v>
      </c>
      <c r="E19" s="237" t="s">
        <v>54</v>
      </c>
      <c r="F19" s="261" t="s">
        <v>53</v>
      </c>
      <c r="G19" s="262" t="s">
        <v>54</v>
      </c>
      <c r="H19" s="236" t="s">
        <v>53</v>
      </c>
      <c r="I19" s="237" t="s">
        <v>54</v>
      </c>
      <c r="J19" s="236" t="s">
        <v>53</v>
      </c>
      <c r="K19" s="237" t="s">
        <v>54</v>
      </c>
      <c r="L19" s="238" t="s">
        <v>53</v>
      </c>
      <c r="M19" s="237" t="s">
        <v>54</v>
      </c>
      <c r="N19" s="236" t="s">
        <v>53</v>
      </c>
      <c r="O19" s="237" t="s">
        <v>54</v>
      </c>
      <c r="P19" s="236" t="s">
        <v>53</v>
      </c>
      <c r="Q19" s="237" t="s">
        <v>54</v>
      </c>
      <c r="R19" s="236" t="s">
        <v>53</v>
      </c>
      <c r="S19" s="237" t="s">
        <v>54</v>
      </c>
      <c r="T19" s="236" t="s">
        <v>53</v>
      </c>
      <c r="U19" s="237" t="s">
        <v>54</v>
      </c>
      <c r="V19" s="236" t="s">
        <v>53</v>
      </c>
      <c r="W19" s="237" t="s">
        <v>54</v>
      </c>
      <c r="X19" s="236" t="s">
        <v>53</v>
      </c>
      <c r="Y19" s="237" t="s">
        <v>54</v>
      </c>
      <c r="Z19" s="261" t="s">
        <v>53</v>
      </c>
      <c r="AA19" s="262" t="s">
        <v>54</v>
      </c>
      <c r="AB19" s="236" t="s">
        <v>53</v>
      </c>
      <c r="AC19" s="237" t="s">
        <v>54</v>
      </c>
      <c r="AD19" s="236" t="s">
        <v>53</v>
      </c>
      <c r="AE19" s="237" t="s">
        <v>54</v>
      </c>
      <c r="AF19" s="261" t="s">
        <v>53</v>
      </c>
      <c r="AG19" s="262" t="s">
        <v>54</v>
      </c>
      <c r="AH19" s="261" t="s">
        <v>53</v>
      </c>
      <c r="AI19" s="262" t="s">
        <v>54</v>
      </c>
    </row>
    <row r="20" spans="1:35" ht="14.25" customHeight="1" x14ac:dyDescent="0.35">
      <c r="A20" s="263" t="s">
        <v>62</v>
      </c>
      <c r="B20" s="128">
        <f>Harju_2026!C25</f>
        <v>0</v>
      </c>
      <c r="C20" s="264"/>
      <c r="D20" s="128">
        <f>Hiiu_2026!C25</f>
        <v>0</v>
      </c>
      <c r="E20" s="246"/>
      <c r="F20" s="128">
        <f>'Ida-Viru_2026'!C25</f>
        <v>0</v>
      </c>
      <c r="G20" s="245"/>
      <c r="H20" s="128">
        <f>Jõgeva_2026!C25</f>
        <v>0</v>
      </c>
      <c r="I20" s="246"/>
      <c r="J20" s="128">
        <f>Järva_2026!C25</f>
        <v>1000</v>
      </c>
      <c r="K20" s="246"/>
      <c r="L20" s="240">
        <f>Lääne_2026!C25</f>
        <v>0</v>
      </c>
      <c r="M20" s="246"/>
      <c r="N20" s="128">
        <f>'Lääne-Viru_2026'!C25</f>
        <v>0</v>
      </c>
      <c r="O20" s="246"/>
      <c r="P20" s="128">
        <f>Põlva_2026!C25</f>
        <v>0</v>
      </c>
      <c r="Q20" s="246"/>
      <c r="R20" s="128">
        <f>Pärnu_2026!C25</f>
        <v>4000</v>
      </c>
      <c r="S20" s="246"/>
      <c r="T20" s="128">
        <f>Rapla_2026!C25</f>
        <v>0</v>
      </c>
      <c r="U20" s="246"/>
      <c r="V20" s="128">
        <f>Saare_2026!C25</f>
        <v>1500</v>
      </c>
      <c r="W20" s="246"/>
      <c r="X20" s="128">
        <f>Tartu_2026!C25</f>
        <v>0</v>
      </c>
      <c r="Y20" s="246"/>
      <c r="Z20" s="128">
        <f>Valga_2026!C25</f>
        <v>0</v>
      </c>
      <c r="AA20" s="246"/>
      <c r="AB20" s="128">
        <f>Viljandi_2026!C25</f>
        <v>0</v>
      </c>
      <c r="AC20" s="246"/>
      <c r="AD20" s="128">
        <f>Võru_2026!C25</f>
        <v>0</v>
      </c>
      <c r="AE20" s="246"/>
      <c r="AF20" s="128">
        <f>MTÜ_2026!C25</f>
        <v>0</v>
      </c>
      <c r="AG20" s="246"/>
      <c r="AH20" s="128">
        <f t="shared" ref="AH20:AH25" si="8">B20++D20+F20+H20+J20+L20+N20+P20+R20+T20+V20+X20+Z20+AB20+AD20+AF20</f>
        <v>6500</v>
      </c>
      <c r="AI20" s="265"/>
    </row>
    <row r="21" spans="1:35" ht="14.25" customHeight="1" x14ac:dyDescent="0.35">
      <c r="A21" s="266" t="s">
        <v>63</v>
      </c>
      <c r="B21" s="128">
        <f>Harju_2026!C34</f>
        <v>0</v>
      </c>
      <c r="C21" s="246"/>
      <c r="D21" s="128">
        <f>Hiiu_2026!C34</f>
        <v>0</v>
      </c>
      <c r="E21" s="246"/>
      <c r="F21" s="128">
        <f>'Ida-Viru_2026'!C34</f>
        <v>10000</v>
      </c>
      <c r="G21" s="245"/>
      <c r="H21" s="128">
        <f>Jõgeva_2026!C34</f>
        <v>11000</v>
      </c>
      <c r="I21" s="246"/>
      <c r="J21" s="128">
        <f>Järva_2026!C34</f>
        <v>5050</v>
      </c>
      <c r="K21" s="246"/>
      <c r="L21" s="240">
        <f>Lääne_2026!C34</f>
        <v>6500</v>
      </c>
      <c r="M21" s="246"/>
      <c r="N21" s="128">
        <f>'Lääne-Viru_2026'!C34</f>
        <v>9000</v>
      </c>
      <c r="O21" s="246"/>
      <c r="P21" s="128">
        <f>Põlva_2026!C34</f>
        <v>3400</v>
      </c>
      <c r="Q21" s="246"/>
      <c r="R21" s="128">
        <f>Pärnu_2026!C34</f>
        <v>12719</v>
      </c>
      <c r="S21" s="246"/>
      <c r="T21" s="128">
        <f>Rapla_2026!C34</f>
        <v>7000</v>
      </c>
      <c r="U21" s="246"/>
      <c r="V21" s="128">
        <f>Saare_2026!C34</f>
        <v>5000</v>
      </c>
      <c r="W21" s="246"/>
      <c r="X21" s="128">
        <f>Tartu_2026!C34</f>
        <v>0</v>
      </c>
      <c r="Y21" s="246"/>
      <c r="Z21" s="128">
        <f>Valga_2026!C34</f>
        <v>10400</v>
      </c>
      <c r="AA21" s="246"/>
      <c r="AB21" s="128">
        <f>Viljandi_2026!C34</f>
        <v>4000</v>
      </c>
      <c r="AC21" s="246"/>
      <c r="AD21" s="128">
        <f>Võru_2026!C34</f>
        <v>15000</v>
      </c>
      <c r="AE21" s="246"/>
      <c r="AF21" s="128">
        <f>MTÜ_2026!C34</f>
        <v>12000</v>
      </c>
      <c r="AG21" s="246"/>
      <c r="AH21" s="128">
        <f t="shared" si="8"/>
        <v>111069</v>
      </c>
      <c r="AI21" s="246"/>
    </row>
    <row r="22" spans="1:35" ht="14.25" customHeight="1" x14ac:dyDescent="0.35">
      <c r="A22" s="266" t="s">
        <v>64</v>
      </c>
      <c r="B22" s="128">
        <f>Harju_2026!C40</f>
        <v>1000</v>
      </c>
      <c r="C22" s="246"/>
      <c r="D22" s="128">
        <f>Hiiu_2026!C40</f>
        <v>1380</v>
      </c>
      <c r="E22" s="246"/>
      <c r="F22" s="128">
        <f>'Ida-Viru_2026'!C37</f>
        <v>0</v>
      </c>
      <c r="G22" s="245"/>
      <c r="H22" s="128">
        <f>Jõgeva_2026!C40</f>
        <v>1000</v>
      </c>
      <c r="I22" s="246"/>
      <c r="J22" s="128">
        <f>Järva_2026!C42</f>
        <v>1150</v>
      </c>
      <c r="K22" s="246"/>
      <c r="L22" s="240">
        <f>Lääne_2026!C40</f>
        <v>500</v>
      </c>
      <c r="M22" s="246"/>
      <c r="N22" s="128">
        <f>'Lääne-Viru_2026'!C40</f>
        <v>2000</v>
      </c>
      <c r="O22" s="246"/>
      <c r="P22" s="128">
        <f>Põlva_2026!C40</f>
        <v>0</v>
      </c>
      <c r="Q22" s="246"/>
      <c r="R22" s="128">
        <f>Pärnu_2026!C40</f>
        <v>4000</v>
      </c>
      <c r="S22" s="246"/>
      <c r="T22" s="128">
        <f>Rapla_2026!C40</f>
        <v>0</v>
      </c>
      <c r="U22" s="246"/>
      <c r="V22" s="128">
        <f>Saare_2026!C40</f>
        <v>2500</v>
      </c>
      <c r="W22" s="246"/>
      <c r="X22" s="128">
        <f>Tartu_2026!C40</f>
        <v>0</v>
      </c>
      <c r="Y22" s="246"/>
      <c r="Z22" s="128">
        <f>Valga_2026!C40</f>
        <v>600</v>
      </c>
      <c r="AA22" s="246"/>
      <c r="AB22" s="128">
        <f>Viljandi_2026!C40</f>
        <v>800</v>
      </c>
      <c r="AC22" s="246"/>
      <c r="AD22" s="128">
        <f>Võru_2026!C40</f>
        <v>200</v>
      </c>
      <c r="AE22" s="246"/>
      <c r="AF22" s="128">
        <f>MTÜ_2026!C40</f>
        <v>8000</v>
      </c>
      <c r="AG22" s="246"/>
      <c r="AH22" s="128">
        <f t="shared" si="8"/>
        <v>23130</v>
      </c>
      <c r="AI22" s="265"/>
    </row>
    <row r="23" spans="1:35" ht="14.25" customHeight="1" x14ac:dyDescent="0.35">
      <c r="A23" s="266" t="s">
        <v>65</v>
      </c>
      <c r="B23" s="128">
        <f>Harju_2026!C44</f>
        <v>10500</v>
      </c>
      <c r="C23" s="246"/>
      <c r="D23" s="128">
        <f>Hiiu_2026!C44</f>
        <v>2700</v>
      </c>
      <c r="E23" s="246"/>
      <c r="F23" s="128">
        <f>'Ida-Viru_2026'!C41</f>
        <v>0</v>
      </c>
      <c r="G23" s="245"/>
      <c r="H23" s="128">
        <f>Jõgeva_2026!C44</f>
        <v>2000</v>
      </c>
      <c r="I23" s="246"/>
      <c r="J23" s="128">
        <f>Järva_2026!C46</f>
        <v>4800</v>
      </c>
      <c r="K23" s="246"/>
      <c r="L23" s="240">
        <f>Lääne_2026!C46</f>
        <v>3000</v>
      </c>
      <c r="M23" s="246"/>
      <c r="N23" s="128">
        <f>'Lääne-Viru_2026'!C44</f>
        <v>3500</v>
      </c>
      <c r="O23" s="246"/>
      <c r="P23" s="128">
        <f>Põlva_2026!C44</f>
        <v>5500</v>
      </c>
      <c r="Q23" s="246"/>
      <c r="R23" s="128">
        <f>Pärnu_2026!C44</f>
        <v>4000</v>
      </c>
      <c r="S23" s="246"/>
      <c r="T23" s="128">
        <f>Rapla_2026!C44</f>
        <v>6000</v>
      </c>
      <c r="U23" s="246"/>
      <c r="V23" s="128">
        <f>Saare_2026!C44</f>
        <v>2000</v>
      </c>
      <c r="W23" s="246"/>
      <c r="X23" s="128">
        <f>Tartu_2026!C44</f>
        <v>0</v>
      </c>
      <c r="Y23" s="246"/>
      <c r="Z23" s="128">
        <f>Valga_2026!C46</f>
        <v>2000</v>
      </c>
      <c r="AA23" s="246"/>
      <c r="AB23" s="128">
        <f>Viljandi_2026!C44</f>
        <v>4000</v>
      </c>
      <c r="AC23" s="246"/>
      <c r="AD23" s="128">
        <f>Võru_2026!C44</f>
        <v>500</v>
      </c>
      <c r="AE23" s="246"/>
      <c r="AF23" s="128">
        <f>MTÜ_2026!C44</f>
        <v>14000</v>
      </c>
      <c r="AG23" s="246"/>
      <c r="AH23" s="128">
        <f t="shared" si="8"/>
        <v>64500</v>
      </c>
      <c r="AI23" s="265"/>
    </row>
    <row r="24" spans="1:35" ht="14.25" customHeight="1" x14ac:dyDescent="0.35">
      <c r="A24" s="267" t="s">
        <v>66</v>
      </c>
      <c r="B24" s="128">
        <f>Harju_2026!C49</f>
        <v>0</v>
      </c>
      <c r="C24" s="246"/>
      <c r="D24" s="128">
        <f>Hiiu_2026!C49</f>
        <v>0</v>
      </c>
      <c r="E24" s="246"/>
      <c r="F24" s="128">
        <f>'Ida-Viru_2026'!C45</f>
        <v>0</v>
      </c>
      <c r="G24" s="246"/>
      <c r="H24" s="128">
        <f>Jõgeva_2026!C48</f>
        <v>0</v>
      </c>
      <c r="I24" s="246"/>
      <c r="J24" s="128">
        <f>Järva_2026!C52</f>
        <v>0</v>
      </c>
      <c r="K24" s="246"/>
      <c r="L24" s="240">
        <f>Lääne_2026!C50</f>
        <v>500</v>
      </c>
      <c r="M24" s="246"/>
      <c r="N24" s="128">
        <f>'Lääne-Viru_2026'!C48</f>
        <v>5000</v>
      </c>
      <c r="O24" s="246"/>
      <c r="P24" s="128">
        <f>Põlva_2026!C48</f>
        <v>6000</v>
      </c>
      <c r="Q24" s="246"/>
      <c r="R24" s="128">
        <f>Pärnu_2026!C48</f>
        <v>0</v>
      </c>
      <c r="S24" s="246"/>
      <c r="T24" s="128">
        <f>Rapla_2026!C48</f>
        <v>0</v>
      </c>
      <c r="U24" s="246"/>
      <c r="V24" s="128">
        <f>Saare_2026!C48</f>
        <v>0</v>
      </c>
      <c r="W24" s="246"/>
      <c r="X24" s="128">
        <f>Tartu_2026!C48</f>
        <v>0</v>
      </c>
      <c r="Y24" s="246"/>
      <c r="Z24" s="128">
        <f>Valga_2026!C51</f>
        <v>0</v>
      </c>
      <c r="AA24" s="246"/>
      <c r="AB24" s="128">
        <f>Viljandi_2026!C48</f>
        <v>0</v>
      </c>
      <c r="AC24" s="246"/>
      <c r="AD24" s="128">
        <f>Võru_2026!C48</f>
        <v>0</v>
      </c>
      <c r="AE24" s="246"/>
      <c r="AF24" s="128">
        <f>MTÜ_2026!C48</f>
        <v>5000</v>
      </c>
      <c r="AG24" s="246"/>
      <c r="AH24" s="128">
        <f t="shared" si="8"/>
        <v>16500</v>
      </c>
      <c r="AI24" s="265"/>
    </row>
    <row r="25" spans="1:35" ht="14.25" customHeight="1" x14ac:dyDescent="0.35">
      <c r="A25" s="268" t="s">
        <v>67</v>
      </c>
      <c r="B25" s="128">
        <f>Harju_2026!C56</f>
        <v>11500</v>
      </c>
      <c r="C25" s="269"/>
      <c r="D25" s="128">
        <f>Hiiu_2026!C56</f>
        <v>4080</v>
      </c>
      <c r="E25" s="270"/>
      <c r="F25" s="128">
        <f>'Ida-Viru_2026'!C52</f>
        <v>10000</v>
      </c>
      <c r="G25" s="270"/>
      <c r="H25" s="128">
        <f>Jõgeva_2026!C55</f>
        <v>14000</v>
      </c>
      <c r="I25" s="270"/>
      <c r="J25" s="128">
        <f>Järva_2026!C3063</f>
        <v>0</v>
      </c>
      <c r="K25" s="270"/>
      <c r="L25" s="240">
        <f>Lääne_2026!C57</f>
        <v>10500</v>
      </c>
      <c r="M25" s="270"/>
      <c r="N25" s="128">
        <f>'Lääne-Viru_2026'!C55</f>
        <v>19500</v>
      </c>
      <c r="O25" s="270"/>
      <c r="P25" s="128">
        <f>Põlva_2026!C55</f>
        <v>14900</v>
      </c>
      <c r="Q25" s="270"/>
      <c r="R25" s="128">
        <f>Pärnu_2026!C55</f>
        <v>24719</v>
      </c>
      <c r="S25" s="270"/>
      <c r="T25" s="128">
        <f>Rapla_2026!C55</f>
        <v>13000</v>
      </c>
      <c r="U25" s="270"/>
      <c r="V25" s="128">
        <f>Saare_2026!C55</f>
        <v>11000</v>
      </c>
      <c r="W25" s="270"/>
      <c r="X25" s="128">
        <f>Tartu_2026!C55</f>
        <v>0</v>
      </c>
      <c r="Y25" s="270"/>
      <c r="Z25" s="128">
        <f>Valga_2026!C60</f>
        <v>13000</v>
      </c>
      <c r="AA25" s="270"/>
      <c r="AB25" s="128">
        <f>Viljandi_2026!C55</f>
        <v>8800</v>
      </c>
      <c r="AC25" s="270"/>
      <c r="AD25" s="128">
        <f>Võru_2026!C55</f>
        <v>15700</v>
      </c>
      <c r="AE25" s="270"/>
      <c r="AF25" s="128">
        <f>MTÜ_2026!C55</f>
        <v>39000</v>
      </c>
      <c r="AG25" s="270"/>
      <c r="AH25" s="128">
        <f t="shared" si="8"/>
        <v>209699</v>
      </c>
      <c r="AI25" s="265"/>
    </row>
    <row r="26" spans="1:35" ht="14.25" customHeight="1" x14ac:dyDescent="0.35">
      <c r="A26" s="271" t="s">
        <v>68</v>
      </c>
      <c r="B26" s="272"/>
      <c r="C26" s="273"/>
      <c r="D26" s="274"/>
      <c r="E26" s="275"/>
      <c r="F26" s="274"/>
      <c r="G26" s="275"/>
      <c r="H26" s="276"/>
      <c r="I26" s="275"/>
      <c r="J26" s="274"/>
      <c r="K26" s="275"/>
      <c r="L26" s="277"/>
      <c r="M26" s="275"/>
      <c r="N26" s="276"/>
      <c r="O26" s="275"/>
      <c r="P26" s="276"/>
      <c r="Q26" s="275"/>
      <c r="R26" s="276"/>
      <c r="S26" s="275"/>
      <c r="T26" s="276"/>
      <c r="U26" s="275"/>
      <c r="V26" s="276"/>
      <c r="W26" s="275"/>
      <c r="X26" s="276"/>
      <c r="Y26" s="275"/>
      <c r="Z26" s="276"/>
      <c r="AA26" s="275"/>
      <c r="AB26" s="276"/>
      <c r="AC26" s="275"/>
      <c r="AD26" s="276"/>
      <c r="AE26" s="275"/>
      <c r="AF26" s="276"/>
      <c r="AG26" s="275"/>
      <c r="AH26" s="276"/>
      <c r="AI26" s="278"/>
    </row>
    <row r="27" spans="1:35" ht="14.25" customHeight="1" x14ac:dyDescent="0.35">
      <c r="A27" s="178" t="s">
        <v>29</v>
      </c>
      <c r="B27" s="279">
        <f>Harju_2026!C57</f>
        <v>45</v>
      </c>
      <c r="C27" s="279">
        <f>Harju_2026!E57</f>
        <v>0</v>
      </c>
      <c r="D27" s="279">
        <f>Hiiu_2026!C57</f>
        <v>28</v>
      </c>
      <c r="E27" s="279">
        <f>Hiiu_2026!E57</f>
        <v>0</v>
      </c>
      <c r="F27" s="185">
        <f>'Ida-Viru_2026'!C53</f>
        <v>35</v>
      </c>
      <c r="G27" s="185">
        <f>'Ida-Viru_2026'!E53</f>
        <v>0</v>
      </c>
      <c r="H27" s="279">
        <f>Jõgeva_2026!C56</f>
        <v>30</v>
      </c>
      <c r="I27" s="279">
        <f>Jõgeva_2026!E56</f>
        <v>0</v>
      </c>
      <c r="J27" s="279">
        <f>Järva_2026!C60</f>
        <v>25</v>
      </c>
      <c r="K27" s="279">
        <f>Järva_2026!E60</f>
        <v>0</v>
      </c>
      <c r="L27" s="280">
        <f>Lääne_2026!C58</f>
        <v>29</v>
      </c>
      <c r="M27" s="279">
        <f>Lääne_2026!E58</f>
        <v>0</v>
      </c>
      <c r="N27" s="279">
        <f>'Lääne-Viru_2026'!C56</f>
        <v>33</v>
      </c>
      <c r="O27" s="279">
        <f>'Lääne-Viru_2026'!E56</f>
        <v>0</v>
      </c>
      <c r="P27" s="279">
        <f>Põlva_2026!C56</f>
        <v>0</v>
      </c>
      <c r="Q27" s="279">
        <f>Põlva_2026!E56</f>
        <v>0</v>
      </c>
      <c r="R27" s="279">
        <f>Pärnu_2026!C56</f>
        <v>32</v>
      </c>
      <c r="S27" s="279">
        <f>Pärnu_2026!E56</f>
        <v>0</v>
      </c>
      <c r="T27" s="279">
        <f>Rapla_2026!C56</f>
        <v>28</v>
      </c>
      <c r="U27" s="279">
        <f>Rapla_2026!E56</f>
        <v>0</v>
      </c>
      <c r="V27" s="279">
        <f>Saare_2026!C56</f>
        <v>26</v>
      </c>
      <c r="W27" s="279">
        <f>Saare_2026!E56</f>
        <v>0</v>
      </c>
      <c r="X27" s="279">
        <f>Tartu_2026!C56</f>
        <v>36</v>
      </c>
      <c r="Y27" s="279">
        <f>Tartu_2026!E56</f>
        <v>0</v>
      </c>
      <c r="Z27" s="279">
        <f>Valga_2026!C61</f>
        <v>30</v>
      </c>
      <c r="AA27" s="279">
        <f>Valga_2026!E61</f>
        <v>0</v>
      </c>
      <c r="AB27" s="279">
        <f>Viljandi_2026!C56</f>
        <v>27</v>
      </c>
      <c r="AC27" s="279">
        <f>Viljandi_2026!E56</f>
        <v>0</v>
      </c>
      <c r="AD27" s="279">
        <f>Võru_2026!C56</f>
        <v>31</v>
      </c>
      <c r="AE27" s="279">
        <f>Võru_2026!E56</f>
        <v>0</v>
      </c>
      <c r="AF27" s="279">
        <f>MTÜ_2026!C56</f>
        <v>0</v>
      </c>
      <c r="AG27" s="279">
        <f>MTÜ_2026!E56</f>
        <v>0</v>
      </c>
      <c r="AH27" s="279">
        <f t="shared" ref="AH27:AI27" si="9">B27++D27+F27+H27+J27+L27+N27+P27+R27+T27+V27+X27+Z27+AB27+AD27+AF27</f>
        <v>435</v>
      </c>
      <c r="AI27" s="279">
        <f t="shared" si="9"/>
        <v>0</v>
      </c>
    </row>
    <row r="28" spans="1:35" ht="14.25" customHeight="1" x14ac:dyDescent="0.35">
      <c r="A28" s="194"/>
      <c r="B28" s="169"/>
      <c r="C28" s="190"/>
      <c r="D28" s="191"/>
      <c r="E28" s="191"/>
      <c r="F28" s="191"/>
      <c r="G28" s="191"/>
      <c r="H28" s="191"/>
      <c r="I28" s="191"/>
      <c r="J28" s="191"/>
      <c r="K28" s="191"/>
      <c r="L28" s="28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5"/>
    </row>
    <row r="29" spans="1:35" ht="14.25" customHeight="1" x14ac:dyDescent="0.35">
      <c r="A29" s="194"/>
      <c r="B29" s="190"/>
      <c r="C29" s="190"/>
      <c r="D29" s="191"/>
      <c r="E29" s="191"/>
      <c r="F29" s="191"/>
      <c r="G29" s="191"/>
      <c r="H29" s="191"/>
      <c r="I29" s="191"/>
      <c r="J29" s="191"/>
      <c r="K29" s="191"/>
      <c r="L29" s="28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5"/>
    </row>
    <row r="30" spans="1:35" ht="18" customHeight="1" x14ac:dyDescent="0.35">
      <c r="A30" s="282" t="s">
        <v>69</v>
      </c>
      <c r="B30" s="283"/>
      <c r="C30" s="283"/>
      <c r="D30" s="283"/>
      <c r="E30" s="283"/>
      <c r="F30" s="283"/>
      <c r="G30" s="114"/>
      <c r="H30" s="191"/>
      <c r="I30" s="191"/>
      <c r="J30" s="191"/>
      <c r="K30" s="191"/>
      <c r="L30" s="28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5"/>
    </row>
    <row r="31" spans="1:35" ht="14.25" customHeight="1" x14ac:dyDescent="0.35">
      <c r="A31" s="194"/>
      <c r="B31" s="190"/>
      <c r="C31" s="190"/>
      <c r="D31" s="191"/>
      <c r="E31" s="191"/>
      <c r="F31" s="191"/>
      <c r="G31" s="191"/>
      <c r="H31" s="191"/>
      <c r="I31" s="191"/>
      <c r="J31" s="191"/>
      <c r="K31" s="191"/>
      <c r="L31" s="28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5"/>
    </row>
    <row r="32" spans="1:35" ht="14.25" customHeight="1" x14ac:dyDescent="0.35">
      <c r="A32" s="122" t="s">
        <v>70</v>
      </c>
      <c r="B32" s="622" t="s">
        <v>3</v>
      </c>
      <c r="C32" s="624"/>
      <c r="D32" s="622" t="s">
        <v>4</v>
      </c>
      <c r="E32" s="624"/>
      <c r="F32" s="634" t="s">
        <v>52</v>
      </c>
      <c r="G32" s="624"/>
      <c r="H32" s="622" t="s">
        <v>6</v>
      </c>
      <c r="I32" s="624"/>
      <c r="J32" s="622" t="s">
        <v>7</v>
      </c>
      <c r="K32" s="624"/>
      <c r="L32" s="622" t="s">
        <v>8</v>
      </c>
      <c r="M32" s="624"/>
      <c r="N32" s="174" t="s">
        <v>9</v>
      </c>
      <c r="O32" s="176"/>
      <c r="P32" s="622" t="s">
        <v>10</v>
      </c>
      <c r="Q32" s="624"/>
      <c r="R32" s="622" t="s">
        <v>11</v>
      </c>
      <c r="S32" s="624"/>
      <c r="T32" s="622" t="s">
        <v>12</v>
      </c>
      <c r="U32" s="624"/>
      <c r="V32" s="622" t="s">
        <v>13</v>
      </c>
      <c r="W32" s="624"/>
      <c r="X32" s="622" t="s">
        <v>14</v>
      </c>
      <c r="Y32" s="624"/>
      <c r="Z32" s="622" t="s">
        <v>15</v>
      </c>
      <c r="AA32" s="624"/>
      <c r="AB32" s="622" t="s">
        <v>16</v>
      </c>
      <c r="AC32" s="624"/>
      <c r="AD32" s="622" t="s">
        <v>17</v>
      </c>
      <c r="AE32" s="624"/>
      <c r="AF32" s="622" t="s">
        <v>18</v>
      </c>
      <c r="AG32" s="624"/>
      <c r="AH32" s="622" t="s">
        <v>20</v>
      </c>
      <c r="AI32" s="624"/>
    </row>
    <row r="33" spans="1:35" ht="14.25" customHeight="1" x14ac:dyDescent="0.35">
      <c r="A33" s="284" t="s">
        <v>39</v>
      </c>
      <c r="B33" s="236" t="s">
        <v>53</v>
      </c>
      <c r="C33" s="237" t="s">
        <v>54</v>
      </c>
      <c r="D33" s="236" t="s">
        <v>53</v>
      </c>
      <c r="E33" s="237" t="s">
        <v>54</v>
      </c>
      <c r="F33" s="236" t="s">
        <v>53</v>
      </c>
      <c r="G33" s="237" t="s">
        <v>54</v>
      </c>
      <c r="H33" s="236" t="s">
        <v>53</v>
      </c>
      <c r="I33" s="237" t="s">
        <v>54</v>
      </c>
      <c r="J33" s="236" t="s">
        <v>53</v>
      </c>
      <c r="K33" s="237" t="s">
        <v>54</v>
      </c>
      <c r="L33" s="238" t="s">
        <v>53</v>
      </c>
      <c r="M33" s="237" t="s">
        <v>54</v>
      </c>
      <c r="N33" s="236" t="s">
        <v>53</v>
      </c>
      <c r="O33" s="237" t="s">
        <v>54</v>
      </c>
      <c r="P33" s="236" t="s">
        <v>53</v>
      </c>
      <c r="Q33" s="237" t="s">
        <v>54</v>
      </c>
      <c r="R33" s="236" t="s">
        <v>53</v>
      </c>
      <c r="S33" s="237" t="s">
        <v>54</v>
      </c>
      <c r="T33" s="236" t="s">
        <v>53</v>
      </c>
      <c r="U33" s="237" t="s">
        <v>54</v>
      </c>
      <c r="V33" s="236" t="s">
        <v>53</v>
      </c>
      <c r="W33" s="237" t="s">
        <v>54</v>
      </c>
      <c r="X33" s="236" t="s">
        <v>53</v>
      </c>
      <c r="Y33" s="237" t="s">
        <v>54</v>
      </c>
      <c r="Z33" s="236" t="s">
        <v>53</v>
      </c>
      <c r="AA33" s="237" t="s">
        <v>54</v>
      </c>
      <c r="AB33" s="236" t="s">
        <v>53</v>
      </c>
      <c r="AC33" s="237" t="s">
        <v>54</v>
      </c>
      <c r="AD33" s="236" t="s">
        <v>53</v>
      </c>
      <c r="AE33" s="237" t="s">
        <v>54</v>
      </c>
      <c r="AF33" s="236" t="s">
        <v>53</v>
      </c>
      <c r="AG33" s="237" t="s">
        <v>54</v>
      </c>
      <c r="AH33" s="236" t="s">
        <v>53</v>
      </c>
      <c r="AI33" s="237" t="s">
        <v>54</v>
      </c>
    </row>
    <row r="34" spans="1:35" ht="14.25" customHeight="1" x14ac:dyDescent="0.35">
      <c r="A34" s="285" t="s">
        <v>21</v>
      </c>
      <c r="B34" s="128">
        <f>Harju_2026!B73</f>
        <v>37610</v>
      </c>
      <c r="C34" s="128">
        <f>Harju_2026!C73</f>
        <v>0</v>
      </c>
      <c r="D34" s="128">
        <f>Hiiu_2026!B73</f>
        <v>22807</v>
      </c>
      <c r="E34" s="128">
        <f>Hiiu_2026!C73</f>
        <v>0</v>
      </c>
      <c r="F34" s="128">
        <f>'Ida-Viru_2026'!B69</f>
        <v>46266</v>
      </c>
      <c r="G34" s="128">
        <f>'Ida-Viru_2026'!C69</f>
        <v>0</v>
      </c>
      <c r="H34" s="128">
        <f>Jõgeva_2026!B72</f>
        <v>28963</v>
      </c>
      <c r="I34" s="199">
        <f>Jõgeva_2026!C72</f>
        <v>0</v>
      </c>
      <c r="J34" s="128">
        <f>Järva_2026!B76</f>
        <v>26506</v>
      </c>
      <c r="K34" s="128">
        <f>Järva_2026!C76</f>
        <v>0</v>
      </c>
      <c r="L34" s="240">
        <f>Lääne_2026!B74</f>
        <v>25305</v>
      </c>
      <c r="M34" s="128">
        <f>Lääne_2026!C74</f>
        <v>0</v>
      </c>
      <c r="N34" s="128">
        <f>'Lääne-Viru_2026'!B72</f>
        <v>29944</v>
      </c>
      <c r="O34" s="128">
        <f>'Lääne-Viru_2026'!C72</f>
        <v>0</v>
      </c>
      <c r="P34" s="128">
        <f>Põlva_2026!B72</f>
        <v>30118</v>
      </c>
      <c r="Q34" s="128">
        <f>Põlva_2026!C72</f>
        <v>0</v>
      </c>
      <c r="R34" s="128">
        <f>Pärnu_2026!B72</f>
        <v>32130</v>
      </c>
      <c r="S34" s="128">
        <f>Pärnu_2026!C72</f>
        <v>0</v>
      </c>
      <c r="T34" s="128">
        <f>Rapla_2026!B72</f>
        <v>26979</v>
      </c>
      <c r="U34" s="128">
        <f>Rapla_2026!C72</f>
        <v>0</v>
      </c>
      <c r="V34" s="128">
        <f>Saare_2026!B72</f>
        <v>24654</v>
      </c>
      <c r="W34" s="128">
        <f>Saare_2026!C72</f>
        <v>0</v>
      </c>
      <c r="X34" s="128">
        <f>Tartu_2026!B72</f>
        <v>37831.9</v>
      </c>
      <c r="Y34" s="128">
        <f>Tartu_2026!C72</f>
        <v>37832</v>
      </c>
      <c r="Z34" s="128">
        <f>Valga_2026!B77</f>
        <v>35478</v>
      </c>
      <c r="AA34" s="128">
        <f>Valga_2026!C77</f>
        <v>0</v>
      </c>
      <c r="AB34" s="128">
        <f>Viljandi_2026!B72</f>
        <v>25532</v>
      </c>
      <c r="AC34" s="128">
        <f>Viljandi_2026!C72</f>
        <v>0</v>
      </c>
      <c r="AD34" s="128">
        <f>Võru_2026!B72</f>
        <v>26954</v>
      </c>
      <c r="AE34" s="128">
        <f>Võru_2026!C72</f>
        <v>0</v>
      </c>
      <c r="AF34" s="128">
        <f>MTÜ_2026!B72</f>
        <v>35666.959999999999</v>
      </c>
      <c r="AG34" s="128">
        <f>MTÜ_2026!C72</f>
        <v>0</v>
      </c>
      <c r="AH34" s="128">
        <f t="shared" ref="AH34:AI34" si="10">B34+D34+F34+H34+J34+L34+N34+P34+R34+T34+V34+X34+Z34+AB34+AD34+AF34</f>
        <v>492744.86000000004</v>
      </c>
      <c r="AI34" s="199">
        <f t="shared" si="10"/>
        <v>37832</v>
      </c>
    </row>
    <row r="35" spans="1:35" ht="14.25" customHeight="1" x14ac:dyDescent="0.35">
      <c r="A35" s="286" t="s">
        <v>47</v>
      </c>
      <c r="B35" s="128">
        <f>Harju_2026!B74</f>
        <v>37610</v>
      </c>
      <c r="C35" s="128">
        <f>Harju_2026!C74</f>
        <v>0</v>
      </c>
      <c r="D35" s="128">
        <f>Hiiu_2026!B74</f>
        <v>22807</v>
      </c>
      <c r="E35" s="128">
        <f>Hiiu_2026!C74</f>
        <v>0</v>
      </c>
      <c r="F35" s="128">
        <f>'Ida-Viru_2026'!B70</f>
        <v>46266</v>
      </c>
      <c r="G35" s="128">
        <f>'Ida-Viru_2026'!C70</f>
        <v>0</v>
      </c>
      <c r="H35" s="128">
        <f>Jõgeva_2026!B73</f>
        <v>21383</v>
      </c>
      <c r="I35" s="199">
        <f>Jõgeva_2026!C73</f>
        <v>0</v>
      </c>
      <c r="J35" s="128">
        <f>Järva_2026!B77</f>
        <v>6996</v>
      </c>
      <c r="K35" s="128">
        <f>Järva_2026!C77</f>
        <v>0</v>
      </c>
      <c r="L35" s="240">
        <f>Lääne_2026!B75</f>
        <v>19305</v>
      </c>
      <c r="M35" s="128">
        <f>Lääne_2026!C75</f>
        <v>0</v>
      </c>
      <c r="N35" s="128">
        <f>'Lääne-Viru_2026'!B73</f>
        <v>15864</v>
      </c>
      <c r="O35" s="128">
        <f>'Lääne-Viru_2026'!C73</f>
        <v>0</v>
      </c>
      <c r="P35" s="128">
        <f>Põlva_2026!B73</f>
        <v>0</v>
      </c>
      <c r="Q35" s="128">
        <f>Põlva_2026!C73</f>
        <v>0</v>
      </c>
      <c r="R35" s="128">
        <f>Pärnu_2026!B73</f>
        <v>32130</v>
      </c>
      <c r="S35" s="128">
        <f>Pärnu_2026!C73</f>
        <v>0</v>
      </c>
      <c r="T35" s="128">
        <f>Rapla_2026!B73</f>
        <v>19133</v>
      </c>
      <c r="U35" s="128">
        <f>Rapla_2026!C73</f>
        <v>0</v>
      </c>
      <c r="V35" s="128">
        <f>Saare_2026!B73</f>
        <v>24654</v>
      </c>
      <c r="W35" s="128">
        <f>Saare_2026!C73</f>
        <v>0</v>
      </c>
      <c r="X35" s="128">
        <f>Tartu_2026!B73</f>
        <v>37831.9</v>
      </c>
      <c r="Y35" s="128">
        <f>Tartu_2026!C73</f>
        <v>37832</v>
      </c>
      <c r="Z35" s="128">
        <f>Valga_2026!B78</f>
        <v>20478</v>
      </c>
      <c r="AA35" s="128">
        <f>Valga_2026!C78</f>
        <v>0</v>
      </c>
      <c r="AB35" s="128">
        <f>Viljandi_2026!B73</f>
        <v>23700</v>
      </c>
      <c r="AC35" s="128">
        <f>Viljandi_2026!C73</f>
        <v>0</v>
      </c>
      <c r="AD35" s="128">
        <f>Võru_2026!B73</f>
        <v>24454</v>
      </c>
      <c r="AE35" s="128">
        <f>Võru_2026!C73</f>
        <v>0</v>
      </c>
      <c r="AF35" s="128">
        <f>MTÜ_2026!B73</f>
        <v>30666.959999999999</v>
      </c>
      <c r="AG35" s="128">
        <f>MTÜ_2026!C73</f>
        <v>0</v>
      </c>
      <c r="AH35" s="128">
        <f t="shared" ref="AH35:AI35" si="11">B35+D35+F35+H35+J35+L35+N35+P35+R35+T35+V35+X35+Z35+AB35+AD35+AF35</f>
        <v>383278.86000000004</v>
      </c>
      <c r="AI35" s="199">
        <f t="shared" si="11"/>
        <v>37832</v>
      </c>
    </row>
    <row r="36" spans="1:35" ht="14.25" customHeight="1" x14ac:dyDescent="0.35">
      <c r="A36" s="286" t="s">
        <v>40</v>
      </c>
      <c r="B36" s="128">
        <f>Harju_2026!B80</f>
        <v>0</v>
      </c>
      <c r="C36" s="128">
        <f>Harju_2026!C80</f>
        <v>0</v>
      </c>
      <c r="D36" s="128">
        <f>Hiiu_2026!B80</f>
        <v>0</v>
      </c>
      <c r="E36" s="128">
        <f>Hiiu_2026!C80</f>
        <v>0</v>
      </c>
      <c r="F36" s="128">
        <f>'Ida-Viru_2026'!B78</f>
        <v>0</v>
      </c>
      <c r="G36" s="128">
        <f>'Ida-Viru_2026'!C78</f>
        <v>0</v>
      </c>
      <c r="H36" s="128">
        <f>Jõgeva_2026!B79</f>
        <v>7580</v>
      </c>
      <c r="I36" s="199">
        <f>Jõgeva_2026!C79</f>
        <v>0</v>
      </c>
      <c r="J36" s="128">
        <f>Järva_2026!B83</f>
        <v>19510</v>
      </c>
      <c r="K36" s="128">
        <f>Järva_2026!C83</f>
        <v>0</v>
      </c>
      <c r="L36" s="240">
        <f>Lääne_2026!B81</f>
        <v>6000</v>
      </c>
      <c r="M36" s="128">
        <f>Lääne_2026!C81</f>
        <v>0</v>
      </c>
      <c r="N36" s="128">
        <f>'Lääne-Viru_2026'!B79</f>
        <v>14080</v>
      </c>
      <c r="O36" s="128">
        <f>'Lääne-Viru_2026'!C79</f>
        <v>0</v>
      </c>
      <c r="P36" s="128">
        <f>Põlva_2026!B79</f>
        <v>0</v>
      </c>
      <c r="Q36" s="128">
        <f>Põlva_2026!C79</f>
        <v>0</v>
      </c>
      <c r="R36" s="128">
        <f>Pärnu_2026!B75</f>
        <v>0</v>
      </c>
      <c r="S36" s="128">
        <f>Pärnu_2026!C75</f>
        <v>0</v>
      </c>
      <c r="T36" s="128">
        <f>Rapla_2026!B79</f>
        <v>7846</v>
      </c>
      <c r="U36" s="128">
        <f>Rapla_2026!C79</f>
        <v>0</v>
      </c>
      <c r="V36" s="128">
        <f>Saare_2026!B79</f>
        <v>0</v>
      </c>
      <c r="W36" s="128">
        <f>Saare_2026!C79</f>
        <v>0</v>
      </c>
      <c r="X36" s="128">
        <f>Tartu_2026!B79</f>
        <v>0</v>
      </c>
      <c r="Y36" s="128">
        <f>Tartu_2026!C79</f>
        <v>0</v>
      </c>
      <c r="Z36" s="128">
        <f>Valga_2026!B84</f>
        <v>15000</v>
      </c>
      <c r="AA36" s="128">
        <f>Valga_2026!C84</f>
        <v>0</v>
      </c>
      <c r="AB36" s="128">
        <f>Viljandi_2026!B79</f>
        <v>1832</v>
      </c>
      <c r="AC36" s="128">
        <f>Viljandi_2026!C79</f>
        <v>0</v>
      </c>
      <c r="AD36" s="128">
        <f>Võru_2026!B79</f>
        <v>2500</v>
      </c>
      <c r="AE36" s="128">
        <f>Võru_2026!C79</f>
        <v>0</v>
      </c>
      <c r="AF36" s="128">
        <f>MTÜ_2026!B79</f>
        <v>5000</v>
      </c>
      <c r="AG36" s="128">
        <f>MTÜ_2026!C79</f>
        <v>0</v>
      </c>
      <c r="AH36" s="128">
        <f t="shared" ref="AH36:AI36" si="12">B36+D36+F36+H36+J36+L36+N36+P36+R36+T36+V36+X36+Z36+AB36+AD36+AF36</f>
        <v>79348</v>
      </c>
      <c r="AI36" s="199">
        <f t="shared" si="12"/>
        <v>0</v>
      </c>
    </row>
    <row r="37" spans="1:35" ht="14.25" customHeight="1" x14ac:dyDescent="0.35">
      <c r="A37" s="285" t="s">
        <v>24</v>
      </c>
      <c r="B37" s="128">
        <f>Harju_2026!B86</f>
        <v>15044</v>
      </c>
      <c r="C37" s="128">
        <f>Harju_2026!C86</f>
        <v>0</v>
      </c>
      <c r="D37" s="128">
        <f>Hiiu_2026!B86</f>
        <v>9122.8000000000011</v>
      </c>
      <c r="E37" s="128">
        <f>Hiiu_2026!C86</f>
        <v>0</v>
      </c>
      <c r="F37" s="128">
        <f>'Ida-Viru_2026'!B84</f>
        <v>18506.400000000001</v>
      </c>
      <c r="G37" s="128">
        <f>'Ida-Viru_2026'!C84</f>
        <v>0</v>
      </c>
      <c r="H37" s="128">
        <f>Jõgeva_2026!B85</f>
        <v>11585.2</v>
      </c>
      <c r="I37" s="199">
        <f>Jõgeva_2026!C85</f>
        <v>0</v>
      </c>
      <c r="J37" s="128">
        <f>Järva_2026!B89</f>
        <v>10602.400000000001</v>
      </c>
      <c r="K37" s="128">
        <f>Järva_2026!C89</f>
        <v>0</v>
      </c>
      <c r="L37" s="240">
        <f>Lääne_2026!B87</f>
        <v>10122</v>
      </c>
      <c r="M37" s="128">
        <f>Lääne_2026!C87</f>
        <v>0</v>
      </c>
      <c r="N37" s="128">
        <f>'Lääne-Viru_2026'!B85</f>
        <v>11977.6</v>
      </c>
      <c r="O37" s="128">
        <f>'Lääne-Viru_2026'!C85</f>
        <v>0</v>
      </c>
      <c r="P37" s="128">
        <f>Põlva_2026!B85</f>
        <v>12047.2</v>
      </c>
      <c r="Q37" s="128">
        <f>Põlva_2026!C85</f>
        <v>0</v>
      </c>
      <c r="R37" s="128">
        <f>Pärnu_2026!B76</f>
        <v>0</v>
      </c>
      <c r="S37" s="128">
        <f>Pärnu_2026!C76</f>
        <v>0</v>
      </c>
      <c r="T37" s="128">
        <f>Rapla_2026!B85</f>
        <v>10791.6</v>
      </c>
      <c r="U37" s="128">
        <f>Rapla_2026!C85</f>
        <v>0</v>
      </c>
      <c r="V37" s="128">
        <f>Saare_2026!B85</f>
        <v>9861.6</v>
      </c>
      <c r="W37" s="128">
        <f>Saare_2026!C85</f>
        <v>0</v>
      </c>
      <c r="X37" s="128">
        <f>Tartu_2026!B85</f>
        <v>15132.760000000002</v>
      </c>
      <c r="Y37" s="128">
        <f>Tartu_2026!C85</f>
        <v>15132.800000000001</v>
      </c>
      <c r="Z37" s="128">
        <f>Valga_2026!B90</f>
        <v>14191.2</v>
      </c>
      <c r="AA37" s="128">
        <f>Valga_2026!C90</f>
        <v>0</v>
      </c>
      <c r="AB37" s="128">
        <f>Viljandi_2026!B85</f>
        <v>10212.800000000001</v>
      </c>
      <c r="AC37" s="128">
        <f>Viljandi_2026!C85</f>
        <v>0</v>
      </c>
      <c r="AD37" s="128">
        <f>Võru_2026!B85</f>
        <v>10781.6</v>
      </c>
      <c r="AE37" s="128">
        <f>Võru_2026!C85</f>
        <v>0</v>
      </c>
      <c r="AF37" s="128">
        <f>MTÜ_2026!B85</f>
        <v>14266.784</v>
      </c>
      <c r="AG37" s="128">
        <f>MTÜ_2026!C85</f>
        <v>0</v>
      </c>
      <c r="AH37" s="128">
        <f t="shared" ref="AH37:AI37" si="13">B37+D37+F37+H37+J37+L37+N37+P37+R37+T37+V37+X37+Z37+AB37+AD37+AF37</f>
        <v>184245.94400000002</v>
      </c>
      <c r="AI37" s="199">
        <f t="shared" si="13"/>
        <v>15132.800000000001</v>
      </c>
    </row>
    <row r="38" spans="1:35" ht="14.25" customHeight="1" x14ac:dyDescent="0.35">
      <c r="A38" s="287" t="s">
        <v>55</v>
      </c>
      <c r="B38" s="128">
        <f>Harju_2026!B87</f>
        <v>5000</v>
      </c>
      <c r="C38" s="246"/>
      <c r="D38" s="128">
        <f>Hiiu_2026!B87</f>
        <v>0</v>
      </c>
      <c r="E38" s="246"/>
      <c r="F38" s="137">
        <f>G61</f>
        <v>0</v>
      </c>
      <c r="G38" s="245"/>
      <c r="H38" s="128">
        <f>Jõgeva_2026!B86</f>
        <v>10000</v>
      </c>
      <c r="I38" s="246"/>
      <c r="J38" s="128">
        <f>Järva_2026!B90</f>
        <v>6535</v>
      </c>
      <c r="K38" s="246"/>
      <c r="L38" s="240">
        <f>Lääne_2026!B88</f>
        <v>7122</v>
      </c>
      <c r="M38" s="246"/>
      <c r="N38" s="128">
        <f>'Lääne-Viru_2026'!B86</f>
        <v>0</v>
      </c>
      <c r="O38" s="246"/>
      <c r="P38" s="128">
        <f>Põlva_2026!B86</f>
        <v>0</v>
      </c>
      <c r="Q38" s="246"/>
      <c r="R38" s="128">
        <f>Pärnu_2026!B77</f>
        <v>12852</v>
      </c>
      <c r="S38" s="246"/>
      <c r="T38" s="128">
        <f>Rapla_2026!B86</f>
        <v>10000</v>
      </c>
      <c r="U38" s="246"/>
      <c r="V38" s="128">
        <f>Saare_2026!B86</f>
        <v>0</v>
      </c>
      <c r="W38" s="246"/>
      <c r="X38" s="128">
        <f>Tartu_2026!B86</f>
        <v>0</v>
      </c>
      <c r="Y38" s="246"/>
      <c r="Z38" s="128">
        <f>Valga_2026!B91</f>
        <v>12191</v>
      </c>
      <c r="AA38" s="246"/>
      <c r="AB38" s="128">
        <f>Viljandi_2026!B86</f>
        <v>8000</v>
      </c>
      <c r="AC38" s="246"/>
      <c r="AD38" s="128">
        <f>Võru_2026!B86</f>
        <v>10700</v>
      </c>
      <c r="AE38" s="246"/>
      <c r="AF38" s="128">
        <f>MTÜ_2026!B86</f>
        <v>14267</v>
      </c>
      <c r="AG38" s="246"/>
      <c r="AH38" s="128">
        <f t="shared" ref="AH38:AH40" si="14">B38+D38+F38+H38+J38+L38+N38+P38+R38+T38+V38+X38+Z38+AB38+AD38+AF38</f>
        <v>96667</v>
      </c>
      <c r="AI38" s="246"/>
    </row>
    <row r="39" spans="1:35" ht="14.25" customHeight="1" x14ac:dyDescent="0.35">
      <c r="A39" s="287" t="s">
        <v>56</v>
      </c>
      <c r="B39" s="128">
        <f>Harju_2026!B88</f>
        <v>10044</v>
      </c>
      <c r="C39" s="246"/>
      <c r="D39" s="128">
        <f>Hiiu_2026!B88</f>
        <v>0</v>
      </c>
      <c r="E39" s="246"/>
      <c r="F39" s="128">
        <f>'Ida-Viru_2026'!B85</f>
        <v>15000</v>
      </c>
      <c r="G39" s="245"/>
      <c r="H39" s="128">
        <f>Jõgeva_2026!B87</f>
        <v>1585</v>
      </c>
      <c r="I39" s="246"/>
      <c r="J39" s="128">
        <f>Järva_2026!B91</f>
        <v>0</v>
      </c>
      <c r="K39" s="246"/>
      <c r="L39" s="240">
        <f>Lääne_2026!B89</f>
        <v>3000</v>
      </c>
      <c r="M39" s="246"/>
      <c r="N39" s="128">
        <f>'Lääne-Viru_2026'!B87</f>
        <v>0</v>
      </c>
      <c r="O39" s="246"/>
      <c r="P39" s="128">
        <f>Põlva_2026!B87</f>
        <v>0</v>
      </c>
      <c r="Q39" s="246"/>
      <c r="R39" s="128">
        <f>Pärnu_2026!B78</f>
        <v>0</v>
      </c>
      <c r="S39" s="246"/>
      <c r="T39" s="128">
        <f>Rapla_2026!B87</f>
        <v>791.60000000000036</v>
      </c>
      <c r="U39" s="246"/>
      <c r="V39" s="128">
        <f>Saare_2026!B87</f>
        <v>0</v>
      </c>
      <c r="W39" s="246"/>
      <c r="X39" s="128">
        <f>Tartu_2026!B87</f>
        <v>0</v>
      </c>
      <c r="Y39" s="246"/>
      <c r="Z39" s="128">
        <f>Valga_2026!B92</f>
        <v>2000</v>
      </c>
      <c r="AA39" s="246"/>
      <c r="AB39" s="128">
        <f>Viljandi_2026!B87</f>
        <v>2213</v>
      </c>
      <c r="AC39" s="246"/>
      <c r="AD39" s="128">
        <f>Võru_2026!B87</f>
        <v>81.600000000000364</v>
      </c>
      <c r="AE39" s="246"/>
      <c r="AF39" s="128">
        <f>MTÜ_2026!B87</f>
        <v>0</v>
      </c>
      <c r="AG39" s="246"/>
      <c r="AH39" s="128">
        <f t="shared" si="14"/>
        <v>34715.199999999997</v>
      </c>
      <c r="AI39" s="246"/>
    </row>
    <row r="40" spans="1:35" ht="14.25" customHeight="1" x14ac:dyDescent="0.35">
      <c r="A40" s="288" t="s">
        <v>20</v>
      </c>
      <c r="B40" s="128">
        <f>Harju_2026!B89</f>
        <v>52654</v>
      </c>
      <c r="C40" s="128">
        <f>Harju_2026!C89</f>
        <v>0</v>
      </c>
      <c r="D40" s="128">
        <f>Hiiu_2026!B89</f>
        <v>31929.800000000003</v>
      </c>
      <c r="E40" s="128">
        <f>Hiiu_2026!C89</f>
        <v>0</v>
      </c>
      <c r="F40" s="128">
        <f>'Ida-Viru_2026'!B87</f>
        <v>64772.4</v>
      </c>
      <c r="G40" s="128">
        <f>'Ida-Viru_2026'!C87</f>
        <v>0</v>
      </c>
      <c r="H40" s="161">
        <f>Jõgeva_2026!B88</f>
        <v>40548.199999999997</v>
      </c>
      <c r="I40" s="289">
        <f>Jõgeva_2026!C88</f>
        <v>0</v>
      </c>
      <c r="J40" s="128">
        <f>Järva_2026!B92</f>
        <v>37108.400000000001</v>
      </c>
      <c r="K40" s="128">
        <f>Järva_2026!C92</f>
        <v>0</v>
      </c>
      <c r="L40" s="240">
        <f>Lääne_2026!B90</f>
        <v>35427</v>
      </c>
      <c r="M40" s="128">
        <f>Lääne_2026!C90</f>
        <v>0</v>
      </c>
      <c r="N40" s="128">
        <f>'Lääne-Viru_2026'!B88</f>
        <v>41921.599999999999</v>
      </c>
      <c r="O40" s="128">
        <f>'Lääne-Viru_2026'!C88</f>
        <v>0</v>
      </c>
      <c r="P40" s="128">
        <f>Põlva_2026!B88</f>
        <v>42165.2</v>
      </c>
      <c r="Q40" s="128">
        <f>Põlva_2026!C88</f>
        <v>0</v>
      </c>
      <c r="R40" s="128">
        <f>Pärnu_2026!B79</f>
        <v>32130</v>
      </c>
      <c r="S40" s="128">
        <f>Pärnu_2026!C79</f>
        <v>0</v>
      </c>
      <c r="T40" s="128">
        <f>Rapla_2026!B88</f>
        <v>37770.6</v>
      </c>
      <c r="U40" s="128">
        <f>Rapla_2026!C88</f>
        <v>0</v>
      </c>
      <c r="V40" s="128">
        <f>Saare_2026!B88</f>
        <v>34515.599999999999</v>
      </c>
      <c r="W40" s="128">
        <f>Saare_2026!C88</f>
        <v>0</v>
      </c>
      <c r="X40" s="128">
        <f>Tartu_2026!B88</f>
        <v>52964.66</v>
      </c>
      <c r="Y40" s="128">
        <f>Tartu_2026!C88</f>
        <v>52964.800000000003</v>
      </c>
      <c r="Z40" s="128">
        <f>Valga_2026!B93</f>
        <v>49669.2</v>
      </c>
      <c r="AA40" s="128">
        <f>Valga_2026!C93</f>
        <v>0</v>
      </c>
      <c r="AB40" s="128">
        <f>Viljandi_2026!B88</f>
        <v>35744.800000000003</v>
      </c>
      <c r="AC40" s="128">
        <f>Viljandi_2026!C88</f>
        <v>0</v>
      </c>
      <c r="AD40" s="128">
        <f>Võru_2026!B88</f>
        <v>37735.599999999999</v>
      </c>
      <c r="AE40" s="128">
        <f>Võru_2026!C88</f>
        <v>0</v>
      </c>
      <c r="AF40" s="128">
        <f>MTÜ_2026!B88</f>
        <v>49933.743999999999</v>
      </c>
      <c r="AG40" s="128">
        <f>MTÜ_2026!C88</f>
        <v>0</v>
      </c>
      <c r="AH40" s="161">
        <f t="shared" si="14"/>
        <v>676990.80399999989</v>
      </c>
      <c r="AI40" s="289">
        <f>C40+E40+G40+I40+K40+M40+O40+Q40+S40+U40+W40+Y40+AA40+AC40+AE40+AG40</f>
        <v>52964.800000000003</v>
      </c>
    </row>
    <row r="41" spans="1:35" ht="14.25" customHeight="1" x14ac:dyDescent="0.35">
      <c r="A41" s="258" t="s">
        <v>71</v>
      </c>
      <c r="B41" s="210">
        <f t="shared" ref="B41:AI41" si="15">B34/B40</f>
        <v>0.7142857142857143</v>
      </c>
      <c r="C41" s="210" t="e">
        <f t="shared" si="15"/>
        <v>#DIV/0!</v>
      </c>
      <c r="D41" s="210">
        <f t="shared" si="15"/>
        <v>0.71428571428571419</v>
      </c>
      <c r="E41" s="210" t="e">
        <f t="shared" si="15"/>
        <v>#DIV/0!</v>
      </c>
      <c r="F41" s="210">
        <f t="shared" si="15"/>
        <v>0.7142857142857143</v>
      </c>
      <c r="G41" s="210" t="e">
        <f t="shared" si="15"/>
        <v>#DIV/0!</v>
      </c>
      <c r="H41" s="210">
        <f t="shared" si="15"/>
        <v>0.7142857142857143</v>
      </c>
      <c r="I41" s="210" t="e">
        <f t="shared" si="15"/>
        <v>#DIV/0!</v>
      </c>
      <c r="J41" s="210">
        <f t="shared" si="15"/>
        <v>0.7142857142857143</v>
      </c>
      <c r="K41" s="210" t="e">
        <f t="shared" si="15"/>
        <v>#DIV/0!</v>
      </c>
      <c r="L41" s="259">
        <f t="shared" si="15"/>
        <v>0.7142857142857143</v>
      </c>
      <c r="M41" s="210" t="e">
        <f t="shared" si="15"/>
        <v>#DIV/0!</v>
      </c>
      <c r="N41" s="210">
        <f t="shared" si="15"/>
        <v>0.7142857142857143</v>
      </c>
      <c r="O41" s="210" t="e">
        <f t="shared" si="15"/>
        <v>#DIV/0!</v>
      </c>
      <c r="P41" s="210">
        <f t="shared" si="15"/>
        <v>0.7142857142857143</v>
      </c>
      <c r="Q41" s="210" t="e">
        <f t="shared" si="15"/>
        <v>#DIV/0!</v>
      </c>
      <c r="R41" s="210">
        <f t="shared" si="15"/>
        <v>1</v>
      </c>
      <c r="S41" s="210" t="e">
        <f t="shared" si="15"/>
        <v>#DIV/0!</v>
      </c>
      <c r="T41" s="210">
        <f t="shared" si="15"/>
        <v>0.7142857142857143</v>
      </c>
      <c r="U41" s="210" t="e">
        <f t="shared" si="15"/>
        <v>#DIV/0!</v>
      </c>
      <c r="V41" s="210">
        <f t="shared" si="15"/>
        <v>0.7142857142857143</v>
      </c>
      <c r="W41" s="210" t="e">
        <f t="shared" si="15"/>
        <v>#DIV/0!</v>
      </c>
      <c r="X41" s="210">
        <f t="shared" si="15"/>
        <v>0.7142857142857143</v>
      </c>
      <c r="Y41" s="210">
        <f t="shared" si="15"/>
        <v>0.7142857142857143</v>
      </c>
      <c r="Z41" s="210">
        <f t="shared" si="15"/>
        <v>0.7142857142857143</v>
      </c>
      <c r="AA41" s="210" t="e">
        <f t="shared" si="15"/>
        <v>#DIV/0!</v>
      </c>
      <c r="AB41" s="210">
        <f t="shared" si="15"/>
        <v>0.71428571428571419</v>
      </c>
      <c r="AC41" s="210" t="e">
        <f t="shared" si="15"/>
        <v>#DIV/0!</v>
      </c>
      <c r="AD41" s="210">
        <f t="shared" si="15"/>
        <v>0.7142857142857143</v>
      </c>
      <c r="AE41" s="210" t="e">
        <f t="shared" si="15"/>
        <v>#DIV/0!</v>
      </c>
      <c r="AF41" s="210">
        <f t="shared" si="15"/>
        <v>0.7142857142857143</v>
      </c>
      <c r="AG41" s="210" t="e">
        <f t="shared" si="15"/>
        <v>#DIV/0!</v>
      </c>
      <c r="AH41" s="210">
        <f t="shared" si="15"/>
        <v>0.72784572122489288</v>
      </c>
      <c r="AI41" s="210">
        <f t="shared" si="15"/>
        <v>0.7142857142857143</v>
      </c>
    </row>
    <row r="42" spans="1:35" ht="14.25" customHeight="1" x14ac:dyDescent="0.35">
      <c r="A42" s="258" t="s">
        <v>72</v>
      </c>
      <c r="B42" s="210">
        <f t="shared" ref="B42:AI42" si="16">B38/B40</f>
        <v>9.4959547232878791E-2</v>
      </c>
      <c r="C42" s="210" t="e">
        <f t="shared" si="16"/>
        <v>#DIV/0!</v>
      </c>
      <c r="D42" s="210">
        <f t="shared" si="16"/>
        <v>0</v>
      </c>
      <c r="E42" s="210" t="e">
        <f t="shared" si="16"/>
        <v>#DIV/0!</v>
      </c>
      <c r="F42" s="210">
        <f t="shared" si="16"/>
        <v>0</v>
      </c>
      <c r="G42" s="210" t="e">
        <f t="shared" si="16"/>
        <v>#DIV/0!</v>
      </c>
      <c r="H42" s="210">
        <f t="shared" si="16"/>
        <v>0.24662007191441299</v>
      </c>
      <c r="I42" s="210" t="e">
        <f t="shared" si="16"/>
        <v>#DIV/0!</v>
      </c>
      <c r="J42" s="210">
        <f t="shared" si="16"/>
        <v>0.17610567957659182</v>
      </c>
      <c r="K42" s="210" t="e">
        <f t="shared" si="16"/>
        <v>#DIV/0!</v>
      </c>
      <c r="L42" s="259">
        <f t="shared" si="16"/>
        <v>0.20103311033957152</v>
      </c>
      <c r="M42" s="210" t="e">
        <f t="shared" si="16"/>
        <v>#DIV/0!</v>
      </c>
      <c r="N42" s="210">
        <f t="shared" si="16"/>
        <v>0</v>
      </c>
      <c r="O42" s="210" t="e">
        <f t="shared" si="16"/>
        <v>#DIV/0!</v>
      </c>
      <c r="P42" s="210">
        <f t="shared" si="16"/>
        <v>0</v>
      </c>
      <c r="Q42" s="210" t="e">
        <f t="shared" si="16"/>
        <v>#DIV/0!</v>
      </c>
      <c r="R42" s="210">
        <f t="shared" si="16"/>
        <v>0.4</v>
      </c>
      <c r="S42" s="210" t="e">
        <f t="shared" si="16"/>
        <v>#DIV/0!</v>
      </c>
      <c r="T42" s="210">
        <f t="shared" si="16"/>
        <v>0.26475618602828654</v>
      </c>
      <c r="U42" s="210" t="e">
        <f t="shared" si="16"/>
        <v>#DIV/0!</v>
      </c>
      <c r="V42" s="210">
        <f t="shared" si="16"/>
        <v>0</v>
      </c>
      <c r="W42" s="210" t="e">
        <f t="shared" si="16"/>
        <v>#DIV/0!</v>
      </c>
      <c r="X42" s="210">
        <f t="shared" si="16"/>
        <v>0</v>
      </c>
      <c r="Y42" s="210">
        <f t="shared" si="16"/>
        <v>0</v>
      </c>
      <c r="Z42" s="210">
        <f t="shared" si="16"/>
        <v>0.24544385655496767</v>
      </c>
      <c r="AA42" s="210" t="e">
        <f t="shared" si="16"/>
        <v>#DIV/0!</v>
      </c>
      <c r="AB42" s="210">
        <f t="shared" si="16"/>
        <v>0.22380877778026453</v>
      </c>
      <c r="AC42" s="210" t="e">
        <f t="shared" si="16"/>
        <v>#DIV/0!</v>
      </c>
      <c r="AD42" s="210">
        <f t="shared" si="16"/>
        <v>0.28355187144235156</v>
      </c>
      <c r="AE42" s="210" t="e">
        <f t="shared" si="16"/>
        <v>#DIV/0!</v>
      </c>
      <c r="AF42" s="210">
        <f t="shared" si="16"/>
        <v>0.28571861144639987</v>
      </c>
      <c r="AG42" s="210" t="e">
        <f t="shared" si="16"/>
        <v>#DIV/0!</v>
      </c>
      <c r="AH42" s="210">
        <f t="shared" si="16"/>
        <v>0.14278923646945138</v>
      </c>
      <c r="AI42" s="210">
        <f t="shared" si="16"/>
        <v>0</v>
      </c>
    </row>
    <row r="43" spans="1:35" ht="14.25" customHeight="1" x14ac:dyDescent="0.35">
      <c r="A43" s="258" t="s">
        <v>73</v>
      </c>
      <c r="B43" s="210">
        <f t="shared" ref="B43:AI43" si="17">B39/B40</f>
        <v>0.19075473848140692</v>
      </c>
      <c r="C43" s="210" t="e">
        <f t="shared" si="17"/>
        <v>#DIV/0!</v>
      </c>
      <c r="D43" s="210">
        <f t="shared" si="17"/>
        <v>0</v>
      </c>
      <c r="E43" s="210" t="e">
        <f t="shared" si="17"/>
        <v>#DIV/0!</v>
      </c>
      <c r="F43" s="210">
        <f t="shared" si="17"/>
        <v>0.23158011745743556</v>
      </c>
      <c r="G43" s="210" t="e">
        <f t="shared" si="17"/>
        <v>#DIV/0!</v>
      </c>
      <c r="H43" s="210">
        <f t="shared" si="17"/>
        <v>3.9089281398434456E-2</v>
      </c>
      <c r="I43" s="210" t="e">
        <f t="shared" si="17"/>
        <v>#DIV/0!</v>
      </c>
      <c r="J43" s="210">
        <f t="shared" si="17"/>
        <v>0</v>
      </c>
      <c r="K43" s="210" t="e">
        <f t="shared" si="17"/>
        <v>#DIV/0!</v>
      </c>
      <c r="L43" s="259">
        <f t="shared" si="17"/>
        <v>8.4681175374714202E-2</v>
      </c>
      <c r="M43" s="210" t="e">
        <f t="shared" si="17"/>
        <v>#DIV/0!</v>
      </c>
      <c r="N43" s="210">
        <f t="shared" si="17"/>
        <v>0</v>
      </c>
      <c r="O43" s="210" t="e">
        <f t="shared" si="17"/>
        <v>#DIV/0!</v>
      </c>
      <c r="P43" s="210">
        <f t="shared" si="17"/>
        <v>0</v>
      </c>
      <c r="Q43" s="210" t="e">
        <f t="shared" si="17"/>
        <v>#DIV/0!</v>
      </c>
      <c r="R43" s="210">
        <f t="shared" si="17"/>
        <v>0</v>
      </c>
      <c r="S43" s="210" t="e">
        <f t="shared" si="17"/>
        <v>#DIV/0!</v>
      </c>
      <c r="T43" s="210">
        <f t="shared" si="17"/>
        <v>2.0958099685999175E-2</v>
      </c>
      <c r="U43" s="210" t="e">
        <f t="shared" si="17"/>
        <v>#DIV/0!</v>
      </c>
      <c r="V43" s="210">
        <f t="shared" si="17"/>
        <v>0</v>
      </c>
      <c r="W43" s="210" t="e">
        <f t="shared" si="17"/>
        <v>#DIV/0!</v>
      </c>
      <c r="X43" s="210">
        <f t="shared" si="17"/>
        <v>0</v>
      </c>
      <c r="Y43" s="210">
        <f t="shared" si="17"/>
        <v>0</v>
      </c>
      <c r="Z43" s="210">
        <f t="shared" si="17"/>
        <v>4.0266402519066144E-2</v>
      </c>
      <c r="AA43" s="210" t="e">
        <f t="shared" si="17"/>
        <v>#DIV/0!</v>
      </c>
      <c r="AB43" s="210">
        <f t="shared" si="17"/>
        <v>6.1911103153465673E-2</v>
      </c>
      <c r="AC43" s="210" t="e">
        <f t="shared" si="17"/>
        <v>#DIV/0!</v>
      </c>
      <c r="AD43" s="210">
        <f t="shared" si="17"/>
        <v>2.1624142719342044E-3</v>
      </c>
      <c r="AE43" s="210" t="e">
        <f t="shared" si="17"/>
        <v>#DIV/0!</v>
      </c>
      <c r="AF43" s="210">
        <f t="shared" si="17"/>
        <v>0</v>
      </c>
      <c r="AG43" s="210" t="e">
        <f t="shared" si="17"/>
        <v>#DIV/0!</v>
      </c>
      <c r="AH43" s="210">
        <f t="shared" si="17"/>
        <v>5.1278687679190402E-2</v>
      </c>
      <c r="AI43" s="210">
        <f t="shared" si="17"/>
        <v>0</v>
      </c>
    </row>
    <row r="44" spans="1:35" ht="14.25" customHeight="1" x14ac:dyDescent="0.35">
      <c r="B44" s="195"/>
      <c r="C44" s="195"/>
      <c r="L44" s="230"/>
    </row>
    <row r="45" spans="1:35" ht="15.75" customHeight="1" x14ac:dyDescent="0.35">
      <c r="A45" s="122" t="s">
        <v>60</v>
      </c>
      <c r="B45" s="622" t="s">
        <v>3</v>
      </c>
      <c r="C45" s="624"/>
      <c r="D45" s="622" t="s">
        <v>4</v>
      </c>
      <c r="E45" s="624"/>
      <c r="F45" s="634" t="s">
        <v>52</v>
      </c>
      <c r="G45" s="624"/>
      <c r="H45" s="630" t="s">
        <v>6</v>
      </c>
      <c r="I45" s="632"/>
      <c r="J45" s="622" t="s">
        <v>7</v>
      </c>
      <c r="K45" s="624"/>
      <c r="L45" s="622" t="s">
        <v>8</v>
      </c>
      <c r="M45" s="624"/>
      <c r="N45" s="174" t="s">
        <v>9</v>
      </c>
      <c r="O45" s="176"/>
      <c r="P45" s="622" t="s">
        <v>10</v>
      </c>
      <c r="Q45" s="624"/>
      <c r="R45" s="622" t="s">
        <v>11</v>
      </c>
      <c r="S45" s="624"/>
      <c r="T45" s="622" t="s">
        <v>12</v>
      </c>
      <c r="U45" s="624"/>
      <c r="V45" s="622" t="s">
        <v>13</v>
      </c>
      <c r="W45" s="623"/>
      <c r="X45" s="622" t="s">
        <v>14</v>
      </c>
      <c r="Y45" s="624"/>
      <c r="Z45" s="622" t="s">
        <v>15</v>
      </c>
      <c r="AA45" s="624"/>
      <c r="AB45" s="625" t="s">
        <v>16</v>
      </c>
      <c r="AC45" s="624"/>
      <c r="AD45" s="622" t="s">
        <v>17</v>
      </c>
      <c r="AE45" s="624"/>
      <c r="AF45" s="622" t="s">
        <v>18</v>
      </c>
      <c r="AG45" s="623"/>
      <c r="AH45" s="622" t="s">
        <v>20</v>
      </c>
      <c r="AI45" s="624"/>
    </row>
    <row r="46" spans="1:35" ht="14.25" customHeight="1" x14ac:dyDescent="0.35">
      <c r="A46" s="290" t="s">
        <v>61</v>
      </c>
      <c r="B46" s="236" t="s">
        <v>53</v>
      </c>
      <c r="C46" s="237" t="s">
        <v>54</v>
      </c>
      <c r="D46" s="236" t="s">
        <v>53</v>
      </c>
      <c r="E46" s="237" t="s">
        <v>54</v>
      </c>
      <c r="F46" s="236" t="s">
        <v>53</v>
      </c>
      <c r="G46" s="237" t="s">
        <v>54</v>
      </c>
      <c r="H46" s="261" t="s">
        <v>53</v>
      </c>
      <c r="I46" s="262" t="s">
        <v>54</v>
      </c>
      <c r="J46" s="236" t="s">
        <v>53</v>
      </c>
      <c r="K46" s="237" t="s">
        <v>54</v>
      </c>
      <c r="L46" s="238" t="s">
        <v>53</v>
      </c>
      <c r="M46" s="237" t="s">
        <v>54</v>
      </c>
      <c r="N46" s="236" t="s">
        <v>53</v>
      </c>
      <c r="O46" s="237" t="s">
        <v>54</v>
      </c>
      <c r="P46" s="236" t="s">
        <v>53</v>
      </c>
      <c r="Q46" s="237" t="s">
        <v>54</v>
      </c>
      <c r="R46" s="236" t="s">
        <v>53</v>
      </c>
      <c r="S46" s="237" t="s">
        <v>54</v>
      </c>
      <c r="T46" s="236" t="s">
        <v>53</v>
      </c>
      <c r="U46" s="237" t="s">
        <v>54</v>
      </c>
      <c r="V46" s="236" t="s">
        <v>53</v>
      </c>
      <c r="W46" s="290" t="s">
        <v>54</v>
      </c>
      <c r="X46" s="291" t="s">
        <v>53</v>
      </c>
      <c r="Y46" s="292" t="s">
        <v>54</v>
      </c>
      <c r="Z46" s="291" t="s">
        <v>53</v>
      </c>
      <c r="AA46" s="292" t="s">
        <v>54</v>
      </c>
      <c r="AB46" s="293" t="s">
        <v>53</v>
      </c>
      <c r="AC46" s="237" t="s">
        <v>54</v>
      </c>
      <c r="AD46" s="236" t="s">
        <v>53</v>
      </c>
      <c r="AE46" s="237" t="s">
        <v>54</v>
      </c>
      <c r="AF46" s="236" t="s">
        <v>53</v>
      </c>
      <c r="AG46" s="290" t="s">
        <v>54</v>
      </c>
      <c r="AH46" s="291" t="s">
        <v>53</v>
      </c>
      <c r="AI46" s="292" t="s">
        <v>54</v>
      </c>
    </row>
    <row r="47" spans="1:35" ht="14.25" customHeight="1" x14ac:dyDescent="0.35">
      <c r="A47" s="294" t="s">
        <v>74</v>
      </c>
      <c r="B47" s="200">
        <f>Harju_2026!C93</f>
        <v>500</v>
      </c>
      <c r="C47" s="246"/>
      <c r="D47" s="200">
        <f>Hiiu_2026!C93</f>
        <v>200</v>
      </c>
      <c r="E47" s="246"/>
      <c r="F47" s="200">
        <f>'Ida-Viru_2026'!C91</f>
        <v>0</v>
      </c>
      <c r="G47" s="246"/>
      <c r="H47" s="200">
        <f>Jõgeva_2026!C92</f>
        <v>4000</v>
      </c>
      <c r="I47" s="246"/>
      <c r="J47" s="200">
        <f>Järva_2026!C96</f>
        <v>1000</v>
      </c>
      <c r="K47" s="246"/>
      <c r="L47" s="295">
        <f>Lääne_2026!C94</f>
        <v>0</v>
      </c>
      <c r="M47" s="246"/>
      <c r="N47" s="200">
        <f>'Lääne-Viru_2026'!C92</f>
        <v>0</v>
      </c>
      <c r="O47" s="246"/>
      <c r="P47" s="200">
        <f>Põlva_2026!C92</f>
        <v>0</v>
      </c>
      <c r="Q47" s="246"/>
      <c r="R47" s="200">
        <f>Pärnu_2026!C83</f>
        <v>0</v>
      </c>
      <c r="S47" s="246"/>
      <c r="T47" s="200">
        <f>Rapla_2026!C92</f>
        <v>0</v>
      </c>
      <c r="U47" s="246"/>
      <c r="V47" s="200">
        <f>Saare_2026!C92</f>
        <v>0</v>
      </c>
      <c r="W47" s="296"/>
      <c r="X47" s="200">
        <f>Tartu_2026!C92</f>
        <v>0</v>
      </c>
      <c r="Y47" s="246"/>
      <c r="Z47" s="200">
        <f>Valga_2026!C97</f>
        <v>0</v>
      </c>
      <c r="AA47" s="246"/>
      <c r="AB47" s="136">
        <f>Viljandi_2026!C92</f>
        <v>900</v>
      </c>
      <c r="AC47" s="246"/>
      <c r="AD47" s="200">
        <f>Võru_2026!C92</f>
        <v>0</v>
      </c>
      <c r="AE47" s="246"/>
      <c r="AF47" s="200">
        <f>MTÜ_2026!C92</f>
        <v>0</v>
      </c>
      <c r="AG47" s="296"/>
      <c r="AH47" s="297">
        <f t="shared" ref="AH47:AH51" si="18">B47+D47+F47+H47+J47+L47+N47+P47+R47+T47+V47+T47+X47+Z47+AB47+AD47+AF47</f>
        <v>6600</v>
      </c>
      <c r="AI47" s="265"/>
    </row>
    <row r="48" spans="1:35" ht="14.25" customHeight="1" x14ac:dyDescent="0.35">
      <c r="A48" s="298" t="s">
        <v>63</v>
      </c>
      <c r="B48" s="200">
        <f>Harju_2026!C98</f>
        <v>4500</v>
      </c>
      <c r="C48" s="246"/>
      <c r="D48" s="200">
        <f>Hiiu_2026!C98</f>
        <v>8923</v>
      </c>
      <c r="E48" s="246"/>
      <c r="F48" s="200">
        <f>'Ida-Viru_2026'!C96</f>
        <v>6500</v>
      </c>
      <c r="G48" s="246"/>
      <c r="H48" s="200">
        <f>Jõgeva_2026!C97</f>
        <v>6000</v>
      </c>
      <c r="I48" s="246"/>
      <c r="J48" s="200">
        <f>Järva_2026!C101</f>
        <v>5535</v>
      </c>
      <c r="K48" s="246"/>
      <c r="L48" s="295">
        <f>Lääne_2026!C99</f>
        <v>7122</v>
      </c>
      <c r="M48" s="246"/>
      <c r="N48" s="200">
        <f>'Lääne-Viru_2026'!C97</f>
        <v>10000</v>
      </c>
      <c r="O48" s="246"/>
      <c r="P48" s="200">
        <f>Põlva_2026!C97</f>
        <v>12047</v>
      </c>
      <c r="Q48" s="246"/>
      <c r="R48" s="128">
        <f>Pärnu_2026!C88</f>
        <v>12852</v>
      </c>
      <c r="S48" s="246"/>
      <c r="T48" s="200">
        <f>Rapla_2026!C97</f>
        <v>10000</v>
      </c>
      <c r="U48" s="246"/>
      <c r="V48" s="200">
        <f>Saare_2026!C97</f>
        <v>8500</v>
      </c>
      <c r="W48" s="296"/>
      <c r="X48" s="200">
        <f>Tartu_2026!C97</f>
        <v>7000</v>
      </c>
      <c r="Y48" s="246"/>
      <c r="Z48" s="200">
        <f>Valga_2026!C100</f>
        <v>12191</v>
      </c>
      <c r="AA48" s="246"/>
      <c r="AB48" s="136">
        <f>Viljandi_2026!C97</f>
        <v>7100</v>
      </c>
      <c r="AC48" s="246"/>
      <c r="AD48" s="200">
        <f>Võru_2026!C97</f>
        <v>10700</v>
      </c>
      <c r="AE48" s="246"/>
      <c r="AF48" s="200">
        <f>MTÜ_2026!C97</f>
        <v>0</v>
      </c>
      <c r="AG48" s="296"/>
      <c r="AH48" s="299">
        <f t="shared" si="18"/>
        <v>138970</v>
      </c>
      <c r="AI48" s="246"/>
    </row>
    <row r="49" spans="1:35" ht="14.25" customHeight="1" x14ac:dyDescent="0.35">
      <c r="A49" s="294" t="s">
        <v>75</v>
      </c>
      <c r="B49" s="200">
        <f>Harju_2026!C104</f>
        <v>0</v>
      </c>
      <c r="C49" s="246"/>
      <c r="D49" s="200">
        <f>Hiiu_2026!C102</f>
        <v>0</v>
      </c>
      <c r="E49" s="246"/>
      <c r="F49" s="200">
        <f>'Ida-Viru_2026'!C100</f>
        <v>0</v>
      </c>
      <c r="G49" s="246"/>
      <c r="H49" s="200">
        <f>Jõgeva_2026!C101</f>
        <v>0</v>
      </c>
      <c r="I49" s="246"/>
      <c r="J49" s="200">
        <f>Järva_2026!C109</f>
        <v>0</v>
      </c>
      <c r="K49" s="246"/>
      <c r="L49" s="295">
        <f>Lääne_2026!C103</f>
        <v>0</v>
      </c>
      <c r="M49" s="246"/>
      <c r="N49" s="200">
        <f>'Lääne-Viru_2026'!C101</f>
        <v>1900</v>
      </c>
      <c r="O49" s="246"/>
      <c r="P49" s="200">
        <f>Põlva_2026!C101</f>
        <v>0</v>
      </c>
      <c r="Q49" s="246"/>
      <c r="R49" s="200">
        <f>Pärnu_2026!C92</f>
        <v>0</v>
      </c>
      <c r="S49" s="246"/>
      <c r="T49" s="200">
        <f>Rapla_2026!C102</f>
        <v>0</v>
      </c>
      <c r="U49" s="246"/>
      <c r="V49" s="200">
        <f>Saare_2026!C104</f>
        <v>0</v>
      </c>
      <c r="W49" s="296"/>
      <c r="X49" s="200">
        <f>Tartu_2026!C101</f>
        <v>0</v>
      </c>
      <c r="Y49" s="246"/>
      <c r="Z49" s="200">
        <f>Valga_2026!C104</f>
        <v>0</v>
      </c>
      <c r="AA49" s="246"/>
      <c r="AB49" s="136">
        <f>Viljandi_2026!C101</f>
        <v>0</v>
      </c>
      <c r="AC49" s="246"/>
      <c r="AD49" s="200">
        <f>Võru_2026!C101</f>
        <v>0</v>
      </c>
      <c r="AE49" s="246"/>
      <c r="AF49" s="200">
        <f>MTÜ_2026!C101</f>
        <v>0</v>
      </c>
      <c r="AG49" s="296"/>
      <c r="AH49" s="297">
        <f t="shared" si="18"/>
        <v>1900</v>
      </c>
      <c r="AI49" s="246"/>
    </row>
    <row r="50" spans="1:35" ht="14.25" customHeight="1" x14ac:dyDescent="0.35">
      <c r="A50" s="294" t="s">
        <v>66</v>
      </c>
      <c r="B50" s="200">
        <f>Harju_2026!C109</f>
        <v>0</v>
      </c>
      <c r="C50" s="246"/>
      <c r="D50" s="200">
        <f>Hiiu_2026!C107</f>
        <v>0</v>
      </c>
      <c r="E50" s="246"/>
      <c r="F50" s="200">
        <f>'Ida-Viru_2026'!C105</f>
        <v>8500</v>
      </c>
      <c r="G50" s="246"/>
      <c r="H50" s="200">
        <f>Jõgeva_2026!C106</f>
        <v>0</v>
      </c>
      <c r="I50" s="246"/>
      <c r="J50" s="200">
        <f>Järva_2026!C114</f>
        <v>0</v>
      </c>
      <c r="K50" s="246"/>
      <c r="L50" s="295">
        <f>Lääne_2026!C108</f>
        <v>0</v>
      </c>
      <c r="M50" s="246"/>
      <c r="N50" s="200">
        <f>'Lääne-Viru_2026'!C106</f>
        <v>0</v>
      </c>
      <c r="O50" s="246"/>
      <c r="P50" s="200">
        <f>Põlva_2026!C106</f>
        <v>0</v>
      </c>
      <c r="Q50" s="246"/>
      <c r="R50" s="200">
        <f>Pärnu_2026!C97</f>
        <v>0</v>
      </c>
      <c r="S50" s="246"/>
      <c r="T50" s="200">
        <f>Rapla_2026!C107</f>
        <v>0</v>
      </c>
      <c r="U50" s="246"/>
      <c r="V50" s="200">
        <f>Saare_2026!C109</f>
        <v>0</v>
      </c>
      <c r="W50" s="296"/>
      <c r="X50" s="200">
        <f>Tartu_2026!C106</f>
        <v>0</v>
      </c>
      <c r="Y50" s="246"/>
      <c r="Z50" s="200">
        <f>Valga_2026!C109</f>
        <v>0</v>
      </c>
      <c r="AA50" s="246"/>
      <c r="AB50" s="136">
        <f>Viljandi_2026!C106</f>
        <v>0</v>
      </c>
      <c r="AC50" s="246"/>
      <c r="AD50" s="200">
        <f>Võru_2026!C106</f>
        <v>0</v>
      </c>
      <c r="AE50" s="246"/>
      <c r="AF50" s="200">
        <f>MTÜ_2026!C106</f>
        <v>0</v>
      </c>
      <c r="AG50" s="296"/>
      <c r="AH50" s="297">
        <f t="shared" si="18"/>
        <v>8500</v>
      </c>
      <c r="AI50" s="246"/>
    </row>
    <row r="51" spans="1:35" ht="14.25" customHeight="1" x14ac:dyDescent="0.35">
      <c r="A51" s="300" t="s">
        <v>67</v>
      </c>
      <c r="B51" s="200">
        <f>Harju_2026!C112</f>
        <v>5000</v>
      </c>
      <c r="C51" s="269"/>
      <c r="D51" s="200">
        <f>Hiiu_2026!C110</f>
        <v>9123</v>
      </c>
      <c r="E51" s="269"/>
      <c r="F51" s="128">
        <f>'Ida-Viru_2026'!C108</f>
        <v>15000</v>
      </c>
      <c r="G51" s="301"/>
      <c r="H51" s="200">
        <f>Jõgeva_2026!C109</f>
        <v>10000</v>
      </c>
      <c r="I51" s="269"/>
      <c r="J51" s="200">
        <f>Järva_2026!C117</f>
        <v>6535</v>
      </c>
      <c r="K51" s="269"/>
      <c r="L51" s="295">
        <f>Lääne_2026!C111</f>
        <v>7122</v>
      </c>
      <c r="M51" s="269"/>
      <c r="N51" s="200">
        <f>'Lääne-Viru_2026'!C109</f>
        <v>11900</v>
      </c>
      <c r="O51" s="269"/>
      <c r="P51" s="200">
        <f>Põlva_2026!C109</f>
        <v>12047</v>
      </c>
      <c r="Q51" s="269"/>
      <c r="R51" s="128">
        <f>Pärnu_2026!C100</f>
        <v>12852</v>
      </c>
      <c r="S51" s="269"/>
      <c r="T51" s="200">
        <f>Rapla_2026!C110</f>
        <v>10000</v>
      </c>
      <c r="U51" s="269"/>
      <c r="V51" s="200">
        <f>Saare_2026!C112</f>
        <v>8500</v>
      </c>
      <c r="W51" s="302"/>
      <c r="X51" s="200">
        <f>Tartu_2026!C109</f>
        <v>7000</v>
      </c>
      <c r="Y51" s="269"/>
      <c r="Z51" s="200">
        <f>Valga_2026!C112</f>
        <v>12191</v>
      </c>
      <c r="AA51" s="269"/>
      <c r="AB51" s="136">
        <f>Viljandi_2026!C109</f>
        <v>8000</v>
      </c>
      <c r="AC51" s="269"/>
      <c r="AD51" s="200">
        <f>Võru_2026!C109</f>
        <v>10700</v>
      </c>
      <c r="AE51" s="269"/>
      <c r="AF51" s="200">
        <f>MTÜ_2026!C109</f>
        <v>0</v>
      </c>
      <c r="AG51" s="302"/>
      <c r="AH51" s="299">
        <f t="shared" si="18"/>
        <v>155970</v>
      </c>
      <c r="AI51" s="246"/>
    </row>
    <row r="52" spans="1:35" ht="14.25" customHeight="1" x14ac:dyDescent="0.35">
      <c r="A52" s="303" t="s">
        <v>76</v>
      </c>
      <c r="B52" s="304"/>
      <c r="C52" s="305"/>
      <c r="D52" s="306"/>
      <c r="E52" s="305"/>
      <c r="F52" s="307"/>
      <c r="G52" s="308"/>
      <c r="H52" s="306"/>
      <c r="I52" s="305"/>
      <c r="J52" s="306"/>
      <c r="K52" s="305"/>
      <c r="L52" s="309"/>
      <c r="M52" s="305"/>
      <c r="N52" s="306"/>
      <c r="O52" s="305"/>
      <c r="P52" s="306"/>
      <c r="Q52" s="305"/>
      <c r="R52" s="306"/>
      <c r="S52" s="305"/>
      <c r="T52" s="306"/>
      <c r="U52" s="305"/>
      <c r="V52" s="306"/>
      <c r="W52" s="310"/>
      <c r="X52" s="306"/>
      <c r="Y52" s="305"/>
      <c r="Z52" s="306"/>
      <c r="AA52" s="305"/>
      <c r="AB52" s="311"/>
      <c r="AC52" s="305"/>
      <c r="AD52" s="306"/>
      <c r="AE52" s="305"/>
      <c r="AF52" s="306"/>
      <c r="AG52" s="310"/>
      <c r="AH52" s="312"/>
      <c r="AI52" s="313"/>
    </row>
    <row r="53" spans="1:35" ht="14.25" customHeight="1" x14ac:dyDescent="0.35">
      <c r="A53" s="314" t="s">
        <v>33</v>
      </c>
      <c r="B53" s="315">
        <f>Harju_2026!C113</f>
        <v>115</v>
      </c>
      <c r="C53" s="315">
        <f>Harju_2026!E113</f>
        <v>0</v>
      </c>
      <c r="D53" s="315">
        <f>Hiiu_2026!C111</f>
        <v>65</v>
      </c>
      <c r="E53" s="315">
        <f>Hiiu_2026!E111</f>
        <v>0</v>
      </c>
      <c r="F53" s="315">
        <f>'Ida-Viru_2026'!C109</f>
        <v>115</v>
      </c>
      <c r="G53" s="315">
        <f>'Ida-Viru_2026'!E109</f>
        <v>0</v>
      </c>
      <c r="H53" s="315">
        <f>Jõgeva_2026!C110</f>
        <v>84</v>
      </c>
      <c r="I53" s="315">
        <f>Jõgeva_2026!E110</f>
        <v>0</v>
      </c>
      <c r="J53" s="315">
        <f>Järva_2026!C118</f>
        <v>75</v>
      </c>
      <c r="K53" s="315">
        <f>Järva_2026!E118</f>
        <v>0</v>
      </c>
      <c r="L53" s="316">
        <f>Lääne_2026!C112</f>
        <v>70</v>
      </c>
      <c r="M53" s="315">
        <f>Lääne_2026!E112</f>
        <v>0</v>
      </c>
      <c r="N53" s="315">
        <f>'Lääne-Viru_2026'!C110</f>
        <v>95</v>
      </c>
      <c r="O53" s="315">
        <f>'Lääne-Viru_2026'!E110</f>
        <v>0</v>
      </c>
      <c r="P53" s="315">
        <f>Põlva_2026!C110</f>
        <v>0</v>
      </c>
      <c r="Q53" s="315">
        <f>Põlva_2026!E110</f>
        <v>0</v>
      </c>
      <c r="R53" s="315">
        <f>Pärnu_2026!C101</f>
        <v>92</v>
      </c>
      <c r="S53" s="315">
        <f>Pärnu_2026!E101</f>
        <v>0</v>
      </c>
      <c r="T53" s="315">
        <f>Rapla_2026!C111</f>
        <v>79</v>
      </c>
      <c r="U53" s="315">
        <f>Rapla_2026!E111</f>
        <v>0</v>
      </c>
      <c r="V53" s="315">
        <f>Saare_2026!C113</f>
        <v>73</v>
      </c>
      <c r="W53" s="315">
        <f>Saare_2026!E113</f>
        <v>0</v>
      </c>
      <c r="X53" s="315">
        <f>Tartu_2026!C110</f>
        <v>106</v>
      </c>
      <c r="Y53" s="315">
        <f>Tartu_2026!E110</f>
        <v>0</v>
      </c>
      <c r="Z53" s="315">
        <f>Valga_2026!C113</f>
        <v>100</v>
      </c>
      <c r="AA53" s="315">
        <f>Valga_2026!E113</f>
        <v>0</v>
      </c>
      <c r="AB53" s="317">
        <f>Viljandi_2026!C110</f>
        <v>75</v>
      </c>
      <c r="AC53" s="317">
        <f>Viljandi_2026!E110</f>
        <v>0</v>
      </c>
      <c r="AD53" s="315">
        <f>Võru_2026!C110</f>
        <v>87</v>
      </c>
      <c r="AE53" s="315">
        <f>Võru_2026!E110</f>
        <v>0</v>
      </c>
      <c r="AF53" s="315">
        <f>MTÜ_2026!C110</f>
        <v>0</v>
      </c>
      <c r="AG53" s="315">
        <f>MTÜ_2026!E110</f>
        <v>0</v>
      </c>
      <c r="AH53" s="318">
        <f t="shared" ref="AH53:AI53" si="19">B53+D53+F53+H53+J53+L53+N53+P53+R53+T53+V53+T53+X53+Z53+AB53+AD53+AF53</f>
        <v>1310</v>
      </c>
      <c r="AI53" s="319">
        <f t="shared" si="19"/>
        <v>0</v>
      </c>
    </row>
    <row r="54" spans="1:35" ht="14.25" customHeight="1" x14ac:dyDescent="0.35">
      <c r="A54" s="320" t="s">
        <v>34</v>
      </c>
      <c r="B54" s="221">
        <f>Harju_2026!C114</f>
        <v>122</v>
      </c>
      <c r="C54" s="221">
        <f>Harju_2026!E114</f>
        <v>0</v>
      </c>
      <c r="D54" s="221">
        <f>Hiiu_2026!C112</f>
        <v>65</v>
      </c>
      <c r="E54" s="221">
        <f>Hiiu_2026!E112</f>
        <v>0</v>
      </c>
      <c r="F54" s="221">
        <f>'Ida-Viru_2026'!C110</f>
        <v>118</v>
      </c>
      <c r="G54" s="221">
        <f>'Ida-Viru_2026'!E110</f>
        <v>0</v>
      </c>
      <c r="H54" s="221">
        <f>Jõgeva_2026!C111</f>
        <v>250</v>
      </c>
      <c r="I54" s="221">
        <f>Jõgeva_2026!E111</f>
        <v>0</v>
      </c>
      <c r="J54" s="221">
        <f>Järva_2026!C119</f>
        <v>225</v>
      </c>
      <c r="K54" s="221">
        <f>Järva_2026!E119</f>
        <v>0</v>
      </c>
      <c r="L54" s="321">
        <f>Lääne_2026!C113</f>
        <v>91</v>
      </c>
      <c r="M54" s="221">
        <f>Lääne_2026!E113</f>
        <v>0</v>
      </c>
      <c r="N54" s="221">
        <f>'Lääne-Viru_2026'!C111</f>
        <v>285</v>
      </c>
      <c r="O54" s="221">
        <f>'Lääne-Viru_2026'!E111</f>
        <v>0</v>
      </c>
      <c r="P54" s="221">
        <f>Põlva_2026!C111</f>
        <v>0</v>
      </c>
      <c r="Q54" s="221">
        <f>Põlva_2026!E111</f>
        <v>0</v>
      </c>
      <c r="R54" s="221">
        <f>Pärnu_2026!C102</f>
        <v>275</v>
      </c>
      <c r="S54" s="221">
        <f>Pärnu_2026!E102</f>
        <v>0</v>
      </c>
      <c r="T54" s="322">
        <f>Rapla_2026!C112</f>
        <v>102.7</v>
      </c>
      <c r="U54" s="221">
        <f>Rapla_2026!E112</f>
        <v>0</v>
      </c>
      <c r="V54" s="221">
        <f>Saare_2026!C114</f>
        <v>73</v>
      </c>
      <c r="W54" s="221">
        <f>Saare_2026!E114</f>
        <v>0</v>
      </c>
      <c r="X54" s="221">
        <f>Tartu_2026!C111</f>
        <v>300</v>
      </c>
      <c r="Y54" s="221">
        <f>Tartu_2026!E111</f>
        <v>0</v>
      </c>
      <c r="Z54" s="221">
        <f>Valga_2026!C114</f>
        <v>100</v>
      </c>
      <c r="AA54" s="221">
        <f>Valga_2026!E114</f>
        <v>0</v>
      </c>
      <c r="AB54" s="226">
        <f>Viljandi_2026!C111</f>
        <v>225</v>
      </c>
      <c r="AC54" s="226">
        <f>Viljandi_2026!E111</f>
        <v>0</v>
      </c>
      <c r="AD54" s="221">
        <f>Võru_2026!C111</f>
        <v>106</v>
      </c>
      <c r="AE54" s="221">
        <f>Võru_2026!E111</f>
        <v>0</v>
      </c>
      <c r="AF54" s="221">
        <f>MTÜ_2026!C111</f>
        <v>0</v>
      </c>
      <c r="AG54" s="221">
        <f>MTÜ_2026!E111</f>
        <v>0</v>
      </c>
      <c r="AH54" s="323">
        <f t="shared" ref="AH54:AI54" si="20">B54+D54+F54+H54+J54+L54+N54+P54+R54+T54+V54+T54+X54+Z54+AB54+AD54+AF54</f>
        <v>2440.4</v>
      </c>
      <c r="AI54" s="324">
        <f t="shared" si="20"/>
        <v>0</v>
      </c>
    </row>
  </sheetData>
  <mergeCells count="65">
    <mergeCell ref="L32:M32"/>
    <mergeCell ref="P32:Q32"/>
    <mergeCell ref="B32:C32"/>
    <mergeCell ref="D32:E32"/>
    <mergeCell ref="F32:G32"/>
    <mergeCell ref="H32:I32"/>
    <mergeCell ref="J32:K32"/>
    <mergeCell ref="B18:C18"/>
    <mergeCell ref="D18:E18"/>
    <mergeCell ref="F18:G18"/>
    <mergeCell ref="H18:I18"/>
    <mergeCell ref="J18:K18"/>
    <mergeCell ref="J5:K5"/>
    <mergeCell ref="L5:M5"/>
    <mergeCell ref="AF18:AG18"/>
    <mergeCell ref="AH18:AI18"/>
    <mergeCell ref="R18:S18"/>
    <mergeCell ref="T18:U18"/>
    <mergeCell ref="V18:W18"/>
    <mergeCell ref="X18:Y18"/>
    <mergeCell ref="Z18:AA18"/>
    <mergeCell ref="AB18:AC18"/>
    <mergeCell ref="AD18:AE18"/>
    <mergeCell ref="L18:M18"/>
    <mergeCell ref="P18:Q18"/>
    <mergeCell ref="C2:I2"/>
    <mergeCell ref="B5:C5"/>
    <mergeCell ref="D5:E5"/>
    <mergeCell ref="F5:G5"/>
    <mergeCell ref="H5:I5"/>
    <mergeCell ref="AD5:AE5"/>
    <mergeCell ref="AF5:AG5"/>
    <mergeCell ref="AH5:AI5"/>
    <mergeCell ref="P5:Q5"/>
    <mergeCell ref="R5:S5"/>
    <mergeCell ref="T5:U5"/>
    <mergeCell ref="V5:W5"/>
    <mergeCell ref="X5:Y5"/>
    <mergeCell ref="Z5:AA5"/>
    <mergeCell ref="AB5:AC5"/>
    <mergeCell ref="L45:M45"/>
    <mergeCell ref="P45:Q45"/>
    <mergeCell ref="AF45:AG45"/>
    <mergeCell ref="AH45:AI45"/>
    <mergeCell ref="R45:S45"/>
    <mergeCell ref="T45:U45"/>
    <mergeCell ref="V45:W45"/>
    <mergeCell ref="X45:Y45"/>
    <mergeCell ref="Z45:AA45"/>
    <mergeCell ref="AB45:AC45"/>
    <mergeCell ref="AD45:AE45"/>
    <mergeCell ref="B45:C45"/>
    <mergeCell ref="D45:E45"/>
    <mergeCell ref="F45:G45"/>
    <mergeCell ref="H45:I45"/>
    <mergeCell ref="J45:K45"/>
    <mergeCell ref="AF32:AG32"/>
    <mergeCell ref="AH32:AI32"/>
    <mergeCell ref="R32:S32"/>
    <mergeCell ref="T32:U32"/>
    <mergeCell ref="V32:W32"/>
    <mergeCell ref="X32:Y32"/>
    <mergeCell ref="Z32:AA32"/>
    <mergeCell ref="AB32:AC32"/>
    <mergeCell ref="AD32:AE32"/>
  </mergeCells>
  <pageMargins left="0.7" right="0.7" top="0.75" bottom="0.75"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4"/>
  <sheetViews>
    <sheetView workbookViewId="0">
      <selection activeCell="C4" sqref="C4"/>
    </sheetView>
  </sheetViews>
  <sheetFormatPr defaultColWidth="14.453125" defaultRowHeight="15" customHeight="1" x14ac:dyDescent="0.35"/>
  <cols>
    <col min="1" max="1" width="49.7265625" customWidth="1"/>
    <col min="2" max="2" width="21.7265625" customWidth="1"/>
    <col min="3" max="3" width="20" customWidth="1"/>
    <col min="4" max="4" width="40.26953125" customWidth="1"/>
    <col min="5" max="5" width="33.54296875" customWidth="1"/>
    <col min="6" max="6" width="36.08984375" customWidth="1"/>
    <col min="7" max="26" width="8.7265625" customWidth="1"/>
  </cols>
  <sheetData>
    <row r="1" spans="1:4" ht="26.25" customHeight="1" x14ac:dyDescent="0.45">
      <c r="A1" s="115" t="s">
        <v>77</v>
      </c>
    </row>
    <row r="2" spans="1:4" ht="14.25" customHeight="1" x14ac:dyDescent="0.35">
      <c r="A2" s="730"/>
    </row>
    <row r="3" spans="1:4" ht="14.25" customHeight="1" x14ac:dyDescent="0.35">
      <c r="A3" s="638" t="s">
        <v>78</v>
      </c>
      <c r="B3" s="639"/>
    </row>
    <row r="4" spans="1:4" ht="14.25" customHeight="1" x14ac:dyDescent="0.35">
      <c r="A4" s="327" t="s">
        <v>39</v>
      </c>
      <c r="B4" s="328" t="s">
        <v>79</v>
      </c>
      <c r="C4" s="329" t="s">
        <v>80</v>
      </c>
      <c r="D4" s="327" t="s">
        <v>81</v>
      </c>
    </row>
    <row r="5" spans="1:4" ht="14.25" customHeight="1" x14ac:dyDescent="0.35">
      <c r="A5" s="330" t="s">
        <v>21</v>
      </c>
      <c r="B5" s="331">
        <f t="shared" ref="B5:C5" si="0">SUM(B6,B12)</f>
        <v>72336</v>
      </c>
      <c r="C5" s="331">
        <f t="shared" si="0"/>
        <v>0</v>
      </c>
      <c r="D5" s="137"/>
    </row>
    <row r="6" spans="1:4" ht="14.25" customHeight="1" x14ac:dyDescent="0.35">
      <c r="A6" s="332" t="s">
        <v>47</v>
      </c>
      <c r="B6" s="333">
        <v>72336</v>
      </c>
      <c r="C6" s="333">
        <f>SUM(C7:C10)</f>
        <v>0</v>
      </c>
      <c r="D6" s="137"/>
    </row>
    <row r="7" spans="1:4" ht="14.25" customHeight="1" x14ac:dyDescent="0.35">
      <c r="A7" s="334" t="s">
        <v>82</v>
      </c>
      <c r="B7" s="335"/>
      <c r="C7" s="336"/>
      <c r="D7" s="137"/>
    </row>
    <row r="8" spans="1:4" ht="14.25" customHeight="1" x14ac:dyDescent="0.35">
      <c r="A8" s="334" t="s">
        <v>83</v>
      </c>
      <c r="B8" s="335"/>
      <c r="C8" s="336"/>
      <c r="D8" s="137"/>
    </row>
    <row r="9" spans="1:4" ht="14.25" customHeight="1" x14ac:dyDescent="0.35">
      <c r="A9" s="334" t="s">
        <v>84</v>
      </c>
      <c r="B9" s="335"/>
      <c r="C9" s="336"/>
      <c r="D9" s="137"/>
    </row>
    <row r="10" spans="1:4" ht="14.25" customHeight="1" x14ac:dyDescent="0.35">
      <c r="A10" s="334" t="s">
        <v>85</v>
      </c>
      <c r="B10" s="335"/>
      <c r="C10" s="336"/>
      <c r="D10" s="137"/>
    </row>
    <row r="11" spans="1:4" ht="14.25" customHeight="1" x14ac:dyDescent="0.35">
      <c r="A11" s="334" t="s">
        <v>86</v>
      </c>
      <c r="B11" s="335"/>
      <c r="C11" s="336"/>
      <c r="D11" s="137"/>
    </row>
    <row r="12" spans="1:4" ht="14.25" customHeight="1" x14ac:dyDescent="0.35">
      <c r="A12" s="332" t="s">
        <v>40</v>
      </c>
      <c r="B12" s="331">
        <v>0</v>
      </c>
      <c r="C12" s="331">
        <f>SUM(C13:C17)</f>
        <v>0</v>
      </c>
      <c r="D12" s="137"/>
    </row>
    <row r="13" spans="1:4" ht="14.25" customHeight="1" x14ac:dyDescent="0.35">
      <c r="A13" s="334" t="s">
        <v>87</v>
      </c>
      <c r="B13" s="331">
        <v>0</v>
      </c>
      <c r="C13" s="336"/>
      <c r="D13" s="137"/>
    </row>
    <row r="14" spans="1:4" ht="14.25" customHeight="1" x14ac:dyDescent="0.35">
      <c r="A14" s="334" t="s">
        <v>88</v>
      </c>
      <c r="B14" s="331">
        <v>0</v>
      </c>
      <c r="C14" s="336"/>
      <c r="D14" s="137"/>
    </row>
    <row r="15" spans="1:4" ht="14.25" customHeight="1" x14ac:dyDescent="0.35">
      <c r="A15" s="334" t="s">
        <v>89</v>
      </c>
      <c r="B15" s="331">
        <v>0</v>
      </c>
      <c r="C15" s="336"/>
      <c r="D15" s="137"/>
    </row>
    <row r="16" spans="1:4" ht="14.25" customHeight="1" x14ac:dyDescent="0.35">
      <c r="A16" s="337" t="s">
        <v>86</v>
      </c>
      <c r="B16" s="331"/>
      <c r="C16" s="336"/>
      <c r="D16" s="137"/>
    </row>
    <row r="17" spans="1:5" ht="14.25" customHeight="1" x14ac:dyDescent="0.35">
      <c r="A17" s="338" t="s">
        <v>86</v>
      </c>
      <c r="B17" s="331"/>
      <c r="C17" s="336"/>
      <c r="D17" s="137"/>
    </row>
    <row r="18" spans="1:5" ht="14.25" customHeight="1" x14ac:dyDescent="0.35">
      <c r="A18" s="330" t="s">
        <v>24</v>
      </c>
      <c r="B18" s="331">
        <f t="shared" ref="B18:C18" si="1">B5*0.4</f>
        <v>28934.400000000001</v>
      </c>
      <c r="C18" s="331">
        <f t="shared" si="1"/>
        <v>0</v>
      </c>
      <c r="D18" s="137"/>
    </row>
    <row r="19" spans="1:5" ht="14.25" customHeight="1" x14ac:dyDescent="0.35">
      <c r="A19" s="339" t="s">
        <v>55</v>
      </c>
      <c r="B19" s="331">
        <v>11500</v>
      </c>
      <c r="C19" s="340"/>
      <c r="D19" s="341"/>
    </row>
    <row r="20" spans="1:5" ht="14.25" customHeight="1" x14ac:dyDescent="0.35">
      <c r="A20" s="339" t="s">
        <v>56</v>
      </c>
      <c r="B20" s="134">
        <v>17434</v>
      </c>
      <c r="C20" s="342"/>
      <c r="D20" s="341"/>
    </row>
    <row r="21" spans="1:5" ht="14.25" customHeight="1" x14ac:dyDescent="0.35">
      <c r="A21" s="330" t="s">
        <v>20</v>
      </c>
      <c r="B21" s="159">
        <f t="shared" ref="B21:C21" si="2">B5+B18</f>
        <v>101270.39999999999</v>
      </c>
      <c r="C21" s="159">
        <f t="shared" si="2"/>
        <v>0</v>
      </c>
      <c r="D21" s="341"/>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347" t="s">
        <v>94</v>
      </c>
      <c r="E24" s="348" t="s">
        <v>95</v>
      </c>
    </row>
    <row r="25" spans="1:5" ht="14.25" customHeight="1" x14ac:dyDescent="0.35">
      <c r="A25" s="236" t="s">
        <v>62</v>
      </c>
      <c r="B25" s="137"/>
      <c r="C25" s="331">
        <f>SUM(C26:C33)</f>
        <v>0</v>
      </c>
      <c r="D25" s="640" t="s">
        <v>96</v>
      </c>
      <c r="E25" s="643"/>
    </row>
    <row r="26" spans="1:5" ht="14.25" customHeight="1" x14ac:dyDescent="0.35">
      <c r="A26" s="349" t="s">
        <v>97</v>
      </c>
      <c r="B26" s="349" t="s">
        <v>98</v>
      </c>
      <c r="C26" s="350">
        <v>0</v>
      </c>
      <c r="D26" s="641"/>
      <c r="E26" s="644"/>
    </row>
    <row r="27" spans="1:5" ht="14.25" customHeight="1" x14ac:dyDescent="0.35">
      <c r="A27" s="349" t="s">
        <v>99</v>
      </c>
      <c r="B27" s="349" t="s">
        <v>98</v>
      </c>
      <c r="C27" s="351">
        <v>0</v>
      </c>
      <c r="D27" s="641"/>
      <c r="E27" s="644"/>
    </row>
    <row r="28" spans="1:5" ht="14.25" customHeight="1" x14ac:dyDescent="0.35">
      <c r="A28" s="349" t="s">
        <v>100</v>
      </c>
      <c r="B28" s="349" t="s">
        <v>98</v>
      </c>
      <c r="C28" s="352">
        <v>0</v>
      </c>
      <c r="D28" s="641"/>
      <c r="E28" s="644"/>
    </row>
    <row r="29" spans="1:5" ht="14.25" customHeight="1" x14ac:dyDescent="0.35">
      <c r="A29" s="349"/>
      <c r="B29" s="349"/>
      <c r="C29" s="352"/>
      <c r="D29" s="641"/>
      <c r="E29" s="644"/>
    </row>
    <row r="30" spans="1:5" ht="14.25" customHeight="1" x14ac:dyDescent="0.35">
      <c r="A30" s="349"/>
      <c r="B30" s="349"/>
      <c r="C30" s="352"/>
      <c r="D30" s="641"/>
      <c r="E30" s="644"/>
    </row>
    <row r="31" spans="1:5" ht="14.25" customHeight="1" x14ac:dyDescent="0.35">
      <c r="A31" s="349"/>
      <c r="B31" s="349"/>
      <c r="C31" s="352"/>
      <c r="D31" s="641"/>
      <c r="E31" s="644"/>
    </row>
    <row r="32" spans="1:5" ht="14.25" customHeight="1" x14ac:dyDescent="0.35">
      <c r="A32" s="353"/>
      <c r="B32" s="349"/>
      <c r="C32" s="351"/>
      <c r="D32" s="641"/>
      <c r="E32" s="644"/>
    </row>
    <row r="33" spans="1:5" ht="14.25" customHeight="1" x14ac:dyDescent="0.35">
      <c r="A33" s="353"/>
      <c r="B33" s="349"/>
      <c r="C33" s="351"/>
      <c r="D33" s="642"/>
      <c r="E33" s="645"/>
    </row>
    <row r="34" spans="1:5" ht="14.25" customHeight="1" x14ac:dyDescent="0.35">
      <c r="A34" s="236" t="s">
        <v>63</v>
      </c>
      <c r="B34" s="349"/>
      <c r="C34" s="331">
        <f>SUM(C35:C39)</f>
        <v>0</v>
      </c>
      <c r="D34" s="640" t="s">
        <v>101</v>
      </c>
      <c r="E34" s="643"/>
    </row>
    <row r="35" spans="1:5" ht="14.25" customHeight="1" x14ac:dyDescent="0.35">
      <c r="A35" s="353"/>
      <c r="B35" s="349"/>
      <c r="C35" s="351">
        <v>0</v>
      </c>
      <c r="D35" s="641"/>
      <c r="E35" s="644"/>
    </row>
    <row r="36" spans="1:5" ht="14.25" customHeight="1" x14ac:dyDescent="0.35">
      <c r="A36" s="349" t="s">
        <v>102</v>
      </c>
      <c r="B36" s="349" t="s">
        <v>103</v>
      </c>
      <c r="C36" s="350">
        <v>0</v>
      </c>
      <c r="D36" s="641"/>
      <c r="E36" s="644"/>
    </row>
    <row r="37" spans="1:5" ht="14.25" customHeight="1" x14ac:dyDescent="0.35">
      <c r="A37" s="349" t="s">
        <v>104</v>
      </c>
      <c r="B37" s="349" t="s">
        <v>105</v>
      </c>
      <c r="C37" s="351">
        <v>0</v>
      </c>
      <c r="D37" s="641"/>
      <c r="E37" s="644"/>
    </row>
    <row r="38" spans="1:5" ht="14.25" customHeight="1" x14ac:dyDescent="0.35">
      <c r="A38" s="353"/>
      <c r="B38" s="349"/>
      <c r="C38" s="351">
        <v>0</v>
      </c>
      <c r="D38" s="641"/>
      <c r="E38" s="644"/>
    </row>
    <row r="39" spans="1:5" ht="14.25" customHeight="1" x14ac:dyDescent="0.35">
      <c r="A39" s="353"/>
      <c r="B39" s="349"/>
      <c r="C39" s="351"/>
      <c r="D39" s="642"/>
      <c r="E39" s="645"/>
    </row>
    <row r="40" spans="1:5" ht="14.25" customHeight="1" x14ac:dyDescent="0.35">
      <c r="A40" s="354" t="s">
        <v>64</v>
      </c>
      <c r="B40" s="349"/>
      <c r="C40" s="333">
        <f>SUM(C41:C43)</f>
        <v>1000</v>
      </c>
      <c r="D40" s="640" t="s">
        <v>106</v>
      </c>
      <c r="E40" s="643"/>
    </row>
    <row r="41" spans="1:5" ht="14.25" customHeight="1" x14ac:dyDescent="0.35">
      <c r="A41" s="349" t="s">
        <v>107</v>
      </c>
      <c r="B41" s="349" t="s">
        <v>98</v>
      </c>
      <c r="C41" s="351">
        <v>1000</v>
      </c>
      <c r="D41" s="641"/>
      <c r="E41" s="644"/>
    </row>
    <row r="42" spans="1:5" ht="14.25" customHeight="1" x14ac:dyDescent="0.35">
      <c r="A42" s="349" t="s">
        <v>108</v>
      </c>
      <c r="B42" s="349" t="s">
        <v>98</v>
      </c>
      <c r="C42" s="351">
        <v>0</v>
      </c>
      <c r="D42" s="641"/>
      <c r="E42" s="644"/>
    </row>
    <row r="43" spans="1:5" ht="14.25" customHeight="1" x14ac:dyDescent="0.35">
      <c r="A43" s="349" t="s">
        <v>109</v>
      </c>
      <c r="B43" s="349" t="s">
        <v>98</v>
      </c>
      <c r="C43" s="355">
        <v>0</v>
      </c>
      <c r="D43" s="642"/>
      <c r="E43" s="645"/>
    </row>
    <row r="44" spans="1:5" ht="14.25" customHeight="1" x14ac:dyDescent="0.35">
      <c r="A44" s="354" t="s">
        <v>65</v>
      </c>
      <c r="B44" s="349"/>
      <c r="C44" s="331">
        <f>SUM(C45:C48)</f>
        <v>10500</v>
      </c>
      <c r="D44" s="640" t="s">
        <v>110</v>
      </c>
      <c r="E44" s="646"/>
    </row>
    <row r="45" spans="1:5" ht="14.25" customHeight="1" x14ac:dyDescent="0.35">
      <c r="A45" s="349" t="s">
        <v>111</v>
      </c>
      <c r="B45" s="349" t="s">
        <v>112</v>
      </c>
      <c r="C45" s="356">
        <v>0</v>
      </c>
      <c r="D45" s="641"/>
      <c r="E45" s="644"/>
    </row>
    <row r="46" spans="1:5" ht="14.25" customHeight="1" x14ac:dyDescent="0.35">
      <c r="A46" s="349" t="s">
        <v>113</v>
      </c>
      <c r="B46" s="349" t="s">
        <v>98</v>
      </c>
      <c r="C46" s="356">
        <v>1000</v>
      </c>
      <c r="D46" s="641"/>
      <c r="E46" s="644"/>
    </row>
    <row r="47" spans="1:5" ht="14.25" customHeight="1" x14ac:dyDescent="0.35">
      <c r="A47" s="349" t="s">
        <v>114</v>
      </c>
      <c r="B47" s="349" t="s">
        <v>115</v>
      </c>
      <c r="C47" s="356">
        <v>2500</v>
      </c>
      <c r="D47" s="641"/>
      <c r="E47" s="644"/>
    </row>
    <row r="48" spans="1:5" ht="14.25" customHeight="1" x14ac:dyDescent="0.35">
      <c r="A48" s="349" t="s">
        <v>116</v>
      </c>
      <c r="B48" s="349" t="s">
        <v>117</v>
      </c>
      <c r="C48" s="356">
        <v>7000</v>
      </c>
      <c r="D48" s="642"/>
      <c r="E48" s="645"/>
    </row>
    <row r="49" spans="1:5" ht="15" customHeight="1" x14ac:dyDescent="0.35">
      <c r="A49" s="236" t="s">
        <v>66</v>
      </c>
      <c r="B49" s="137"/>
      <c r="C49" s="137">
        <f>SUM(C50:C55)</f>
        <v>0</v>
      </c>
      <c r="D49" s="647"/>
      <c r="E49" s="650"/>
    </row>
    <row r="50" spans="1:5" ht="15" customHeight="1" x14ac:dyDescent="0.35">
      <c r="A50" s="357" t="s">
        <v>118</v>
      </c>
      <c r="B50" s="358"/>
      <c r="C50" s="356"/>
      <c r="D50" s="648"/>
      <c r="E50" s="644"/>
    </row>
    <row r="51" spans="1:5" ht="15" customHeight="1" x14ac:dyDescent="0.35">
      <c r="A51" s="359"/>
      <c r="B51" s="137"/>
      <c r="C51" s="356"/>
      <c r="D51" s="648"/>
      <c r="E51" s="644"/>
    </row>
    <row r="52" spans="1:5" ht="15" customHeight="1" x14ac:dyDescent="0.35">
      <c r="A52" s="359"/>
      <c r="B52" s="137"/>
      <c r="C52" s="351">
        <f>SUM(C53:C55)</f>
        <v>0</v>
      </c>
      <c r="D52" s="648"/>
      <c r="E52" s="644"/>
    </row>
    <row r="53" spans="1:5" ht="15" customHeight="1" x14ac:dyDescent="0.35">
      <c r="A53" s="359"/>
      <c r="B53" s="137"/>
      <c r="C53" s="351">
        <v>0</v>
      </c>
      <c r="D53" s="648"/>
      <c r="E53" s="644"/>
    </row>
    <row r="54" spans="1:5" ht="15" customHeight="1" x14ac:dyDescent="0.35">
      <c r="A54" s="359"/>
      <c r="B54" s="137"/>
      <c r="C54" s="351">
        <v>0</v>
      </c>
      <c r="D54" s="648"/>
      <c r="E54" s="644"/>
    </row>
    <row r="55" spans="1:5" ht="15" customHeight="1" x14ac:dyDescent="0.35">
      <c r="A55" s="359"/>
      <c r="B55" s="137"/>
      <c r="C55" s="351">
        <v>0</v>
      </c>
      <c r="D55" s="649"/>
      <c r="E55" s="645"/>
    </row>
    <row r="56" spans="1:5" ht="14.25" customHeight="1" x14ac:dyDescent="0.35">
      <c r="A56" s="353"/>
      <c r="B56" s="360" t="s">
        <v>119</v>
      </c>
      <c r="C56" s="159">
        <f>C25+C34+C40+C44+C49</f>
        <v>11500</v>
      </c>
      <c r="D56" s="361"/>
      <c r="E56" s="362"/>
    </row>
    <row r="57" spans="1:5" ht="14.25" customHeight="1" x14ac:dyDescent="0.35">
      <c r="A57" s="363"/>
      <c r="B57" s="364" t="s">
        <v>120</v>
      </c>
      <c r="C57" s="365">
        <v>45</v>
      </c>
      <c r="D57" s="365">
        <v>0</v>
      </c>
      <c r="E57" s="366"/>
    </row>
    <row r="58" spans="1:5" ht="14.25" customHeight="1" x14ac:dyDescent="0.35">
      <c r="A58" s="326"/>
      <c r="B58" s="367"/>
      <c r="C58" s="368"/>
    </row>
    <row r="59" spans="1:5" ht="14.25" customHeight="1" x14ac:dyDescent="0.35">
      <c r="A59" s="326"/>
    </row>
    <row r="60" spans="1:5" ht="20.25" customHeight="1" x14ac:dyDescent="0.35">
      <c r="A60" s="634" t="s">
        <v>121</v>
      </c>
      <c r="B60" s="623"/>
      <c r="C60" s="623"/>
      <c r="D60" s="624"/>
    </row>
    <row r="61" spans="1:5" ht="14.25" customHeight="1" x14ac:dyDescent="0.35">
      <c r="A61" s="651" t="s">
        <v>122</v>
      </c>
      <c r="B61" s="652"/>
      <c r="C61" s="652"/>
      <c r="D61" s="653"/>
    </row>
    <row r="62" spans="1:5" ht="14.25" customHeight="1" x14ac:dyDescent="0.35">
      <c r="A62" s="654"/>
      <c r="B62" s="639"/>
      <c r="C62" s="639"/>
      <c r="D62" s="639"/>
    </row>
    <row r="63" spans="1:5" ht="40.5" customHeight="1" x14ac:dyDescent="0.35">
      <c r="A63" s="634" t="s">
        <v>123</v>
      </c>
      <c r="B63" s="623"/>
      <c r="C63" s="623"/>
      <c r="D63" s="624"/>
    </row>
    <row r="64" spans="1:5" ht="14.25" customHeight="1" x14ac:dyDescent="0.35">
      <c r="A64" s="651" t="s">
        <v>124</v>
      </c>
      <c r="B64" s="652"/>
      <c r="C64" s="652"/>
      <c r="D64" s="653"/>
    </row>
    <row r="65" spans="1:4" ht="14.25" customHeight="1" x14ac:dyDescent="0.35">
      <c r="A65" s="655"/>
      <c r="B65" s="631"/>
      <c r="C65" s="631"/>
      <c r="D65" s="631"/>
    </row>
    <row r="66" spans="1:4" ht="46.5" customHeight="1" x14ac:dyDescent="0.35">
      <c r="A66" s="634" t="s">
        <v>125</v>
      </c>
      <c r="B66" s="623"/>
      <c r="C66" s="623"/>
      <c r="D66" s="624"/>
    </row>
    <row r="67" spans="1:4" ht="14.25" customHeight="1" x14ac:dyDescent="0.35">
      <c r="A67" s="651" t="s">
        <v>126</v>
      </c>
      <c r="B67" s="652"/>
      <c r="C67" s="652"/>
      <c r="D67" s="653"/>
    </row>
    <row r="68" spans="1:4" ht="14.25" customHeight="1" x14ac:dyDescent="0.35">
      <c r="A68" s="326"/>
      <c r="B68" s="228"/>
      <c r="C68" s="228"/>
      <c r="D68" s="114"/>
    </row>
    <row r="69" spans="1:4" ht="14.25" customHeight="1" x14ac:dyDescent="0.35">
      <c r="A69" s="282" t="s">
        <v>45</v>
      </c>
      <c r="B69" s="114"/>
      <c r="C69" s="114"/>
      <c r="D69" s="370"/>
    </row>
    <row r="70" spans="1:4" ht="14.25" customHeight="1" x14ac:dyDescent="0.35">
      <c r="A70" s="114"/>
      <c r="B70" s="114"/>
      <c r="C70" s="114"/>
      <c r="D70" s="114"/>
    </row>
    <row r="71" spans="1:4" ht="14.25" customHeight="1" x14ac:dyDescent="0.35">
      <c r="A71" s="656" t="s">
        <v>127</v>
      </c>
      <c r="B71" s="639"/>
      <c r="D71" s="114"/>
    </row>
    <row r="72" spans="1:4" ht="14.25" customHeight="1" x14ac:dyDescent="0.35">
      <c r="A72" s="371" t="s">
        <v>39</v>
      </c>
      <c r="B72" s="372" t="s">
        <v>79</v>
      </c>
      <c r="C72" s="373" t="s">
        <v>80</v>
      </c>
      <c r="D72" s="374" t="s">
        <v>128</v>
      </c>
    </row>
    <row r="73" spans="1:4" ht="14.25" customHeight="1" x14ac:dyDescent="0.35">
      <c r="A73" s="375" t="s">
        <v>21</v>
      </c>
      <c r="B73" s="331">
        <f t="shared" ref="B73:C73" si="3">SUM(B74,B80)</f>
        <v>37610</v>
      </c>
      <c r="C73" s="376">
        <f t="shared" si="3"/>
        <v>0</v>
      </c>
      <c r="D73" s="377"/>
    </row>
    <row r="74" spans="1:4" ht="14.25" customHeight="1" x14ac:dyDescent="0.35">
      <c r="A74" s="378" t="s">
        <v>47</v>
      </c>
      <c r="B74" s="331">
        <v>37610</v>
      </c>
      <c r="C74" s="379">
        <f>SUM(C75:C78)</f>
        <v>0</v>
      </c>
      <c r="D74" s="377"/>
    </row>
    <row r="75" spans="1:4" ht="14.25" customHeight="1" x14ac:dyDescent="0.35">
      <c r="A75" s="380" t="s">
        <v>129</v>
      </c>
      <c r="B75" s="335"/>
      <c r="C75" s="381"/>
      <c r="D75" s="377"/>
    </row>
    <row r="76" spans="1:4" ht="14.25" customHeight="1" x14ac:dyDescent="0.35">
      <c r="A76" s="380" t="s">
        <v>130</v>
      </c>
      <c r="B76" s="335"/>
      <c r="C76" s="381"/>
      <c r="D76" s="377"/>
    </row>
    <row r="77" spans="1:4" ht="14.25" customHeight="1" x14ac:dyDescent="0.35">
      <c r="A77" s="380" t="s">
        <v>131</v>
      </c>
      <c r="B77" s="335"/>
      <c r="C77" s="381"/>
      <c r="D77" s="377"/>
    </row>
    <row r="78" spans="1:4" ht="14.25" customHeight="1" x14ac:dyDescent="0.35">
      <c r="A78" s="380" t="s">
        <v>132</v>
      </c>
      <c r="B78" s="335"/>
      <c r="C78" s="381"/>
      <c r="D78" s="377"/>
    </row>
    <row r="79" spans="1:4" ht="14.25" customHeight="1" x14ac:dyDescent="0.35">
      <c r="A79" s="380"/>
      <c r="B79" s="335"/>
      <c r="C79" s="382"/>
      <c r="D79" s="377"/>
    </row>
    <row r="80" spans="1:4" ht="14.25" customHeight="1" x14ac:dyDescent="0.35">
      <c r="A80" s="378" t="s">
        <v>40</v>
      </c>
      <c r="B80" s="331">
        <v>0</v>
      </c>
      <c r="C80" s="376">
        <f>SUM(C81:C85)</f>
        <v>0</v>
      </c>
      <c r="D80" s="377"/>
    </row>
    <row r="81" spans="1:5" ht="14.25" customHeight="1" x14ac:dyDescent="0.35">
      <c r="A81" s="380" t="s">
        <v>87</v>
      </c>
      <c r="B81" s="331"/>
      <c r="C81" s="381"/>
      <c r="D81" s="377"/>
    </row>
    <row r="82" spans="1:5" ht="14.25" customHeight="1" x14ac:dyDescent="0.35">
      <c r="A82" s="380" t="s">
        <v>88</v>
      </c>
      <c r="B82" s="331"/>
      <c r="C82" s="381"/>
      <c r="D82" s="377"/>
    </row>
    <row r="83" spans="1:5" ht="14.25" customHeight="1" x14ac:dyDescent="0.35">
      <c r="A83" s="380" t="s">
        <v>89</v>
      </c>
      <c r="B83" s="331"/>
      <c r="C83" s="381"/>
      <c r="D83" s="377"/>
    </row>
    <row r="84" spans="1:5" ht="14.25" customHeight="1" x14ac:dyDescent="0.35">
      <c r="A84" s="380" t="s">
        <v>86</v>
      </c>
      <c r="B84" s="331"/>
      <c r="C84" s="381"/>
      <c r="D84" s="377"/>
    </row>
    <row r="85" spans="1:5" ht="14.25" customHeight="1" x14ac:dyDescent="0.35">
      <c r="A85" s="383" t="s">
        <v>86</v>
      </c>
      <c r="B85" s="331"/>
      <c r="C85" s="381"/>
      <c r="D85" s="377"/>
    </row>
    <row r="86" spans="1:5" ht="14.25" customHeight="1" x14ac:dyDescent="0.35">
      <c r="A86" s="375" t="s">
        <v>24</v>
      </c>
      <c r="B86" s="331">
        <f t="shared" ref="B86:C86" si="4">B73*0.4</f>
        <v>15044</v>
      </c>
      <c r="C86" s="376">
        <f t="shared" si="4"/>
        <v>0</v>
      </c>
      <c r="D86" s="377"/>
    </row>
    <row r="87" spans="1:5" ht="14.25" customHeight="1" x14ac:dyDescent="0.35">
      <c r="A87" s="384" t="s">
        <v>55</v>
      </c>
      <c r="B87" s="331">
        <f>C112</f>
        <v>5000</v>
      </c>
      <c r="C87" s="385">
        <f>D125</f>
        <v>0</v>
      </c>
      <c r="D87" s="124"/>
    </row>
    <row r="88" spans="1:5" ht="14.25" customHeight="1" x14ac:dyDescent="0.35">
      <c r="A88" s="384" t="s">
        <v>56</v>
      </c>
      <c r="B88" s="137">
        <v>10044</v>
      </c>
      <c r="C88" s="386">
        <f>C86-C87</f>
        <v>0</v>
      </c>
      <c r="D88" s="124"/>
    </row>
    <row r="89" spans="1:5" ht="14.25" customHeight="1" x14ac:dyDescent="0.35">
      <c r="A89" s="387" t="s">
        <v>20</v>
      </c>
      <c r="B89" s="158">
        <f t="shared" ref="B89:C89" si="5">B73+B86</f>
        <v>52654</v>
      </c>
      <c r="C89" s="154">
        <f t="shared" si="5"/>
        <v>0</v>
      </c>
      <c r="D89" s="157"/>
    </row>
    <row r="90" spans="1:5" ht="14.25" customHeight="1" x14ac:dyDescent="0.35">
      <c r="A90" s="326"/>
      <c r="D90" s="388"/>
      <c r="E90" s="389"/>
    </row>
    <row r="91" spans="1:5" ht="14.25" customHeight="1" x14ac:dyDescent="0.35">
      <c r="A91" s="229" t="s">
        <v>133</v>
      </c>
      <c r="D91" s="390"/>
      <c r="E91" s="391"/>
    </row>
    <row r="92" spans="1:5" ht="14.25" customHeight="1" x14ac:dyDescent="0.35">
      <c r="A92" s="392" t="s">
        <v>91</v>
      </c>
      <c r="B92" s="175" t="s">
        <v>92</v>
      </c>
      <c r="C92" s="372" t="s">
        <v>93</v>
      </c>
      <c r="D92" s="393" t="s">
        <v>94</v>
      </c>
      <c r="E92" s="262" t="s">
        <v>95</v>
      </c>
    </row>
    <row r="93" spans="1:5" ht="14.25" customHeight="1" x14ac:dyDescent="0.35">
      <c r="A93" s="236" t="s">
        <v>74</v>
      </c>
      <c r="B93" s="137"/>
      <c r="C93" s="330">
        <f>SUM(C94:C97)</f>
        <v>500</v>
      </c>
      <c r="D93" s="640" t="s">
        <v>134</v>
      </c>
      <c r="E93" s="657"/>
    </row>
    <row r="94" spans="1:5" ht="14.25" customHeight="1" x14ac:dyDescent="0.35">
      <c r="A94" s="349" t="s">
        <v>135</v>
      </c>
      <c r="B94" s="349" t="s">
        <v>112</v>
      </c>
      <c r="C94" s="356">
        <v>500</v>
      </c>
      <c r="D94" s="641"/>
      <c r="E94" s="644"/>
    </row>
    <row r="95" spans="1:5" ht="14.25" customHeight="1" x14ac:dyDescent="0.35">
      <c r="A95" s="349" t="s">
        <v>136</v>
      </c>
      <c r="B95" s="137"/>
      <c r="C95" s="394"/>
      <c r="D95" s="641"/>
      <c r="E95" s="644"/>
    </row>
    <row r="96" spans="1:5" ht="14.25" customHeight="1" x14ac:dyDescent="0.35">
      <c r="A96" s="349" t="s">
        <v>137</v>
      </c>
      <c r="B96" s="137"/>
      <c r="C96" s="394"/>
      <c r="D96" s="641"/>
      <c r="E96" s="644"/>
    </row>
    <row r="97" spans="1:5" ht="14.25" customHeight="1" x14ac:dyDescent="0.35">
      <c r="A97" s="353"/>
      <c r="B97" s="137"/>
      <c r="C97" s="394"/>
      <c r="D97" s="642"/>
      <c r="E97" s="645"/>
    </row>
    <row r="98" spans="1:5" ht="14.25" customHeight="1" x14ac:dyDescent="0.35">
      <c r="A98" s="236" t="s">
        <v>138</v>
      </c>
      <c r="B98" s="137"/>
      <c r="C98" s="395">
        <f>SUM(C99:C102)</f>
        <v>4500</v>
      </c>
      <c r="D98" s="640" t="s">
        <v>139</v>
      </c>
      <c r="E98" s="657"/>
    </row>
    <row r="99" spans="1:5" ht="14.25" customHeight="1" x14ac:dyDescent="0.35">
      <c r="A99" s="349" t="s">
        <v>140</v>
      </c>
      <c r="B99" s="349" t="s">
        <v>112</v>
      </c>
      <c r="C99" s="356">
        <v>500</v>
      </c>
      <c r="D99" s="641"/>
      <c r="E99" s="644"/>
    </row>
    <row r="100" spans="1:5" ht="14.25" customHeight="1" x14ac:dyDescent="0.35">
      <c r="A100" s="349" t="s">
        <v>141</v>
      </c>
      <c r="B100" s="349" t="s">
        <v>112</v>
      </c>
      <c r="C100" s="356">
        <v>1500</v>
      </c>
      <c r="D100" s="641"/>
      <c r="E100" s="644"/>
    </row>
    <row r="101" spans="1:5" ht="14.25" customHeight="1" x14ac:dyDescent="0.35">
      <c r="A101" s="349" t="s">
        <v>142</v>
      </c>
      <c r="B101" s="349" t="s">
        <v>143</v>
      </c>
      <c r="C101" s="356">
        <v>2500</v>
      </c>
      <c r="D101" s="641"/>
      <c r="E101" s="644"/>
    </row>
    <row r="102" spans="1:5" ht="14.25" customHeight="1" x14ac:dyDescent="0.35">
      <c r="A102" s="349" t="s">
        <v>102</v>
      </c>
      <c r="B102" s="349" t="s">
        <v>103</v>
      </c>
      <c r="C102" s="356">
        <v>0</v>
      </c>
      <c r="D102" s="642"/>
      <c r="E102" s="645"/>
    </row>
    <row r="103" spans="1:5" ht="14.25" customHeight="1" x14ac:dyDescent="0.35">
      <c r="A103" s="236"/>
      <c r="B103" s="136"/>
      <c r="C103" s="395"/>
      <c r="D103" s="396"/>
      <c r="E103" s="397"/>
    </row>
    <row r="104" spans="1:5" ht="14.25" customHeight="1" x14ac:dyDescent="0.35">
      <c r="A104" s="236" t="s">
        <v>75</v>
      </c>
      <c r="B104" s="137"/>
      <c r="C104" s="395">
        <f>SUM(C105:C108)</f>
        <v>0</v>
      </c>
      <c r="D104" s="658"/>
      <c r="E104" s="657"/>
    </row>
    <row r="105" spans="1:5" ht="14.25" customHeight="1" x14ac:dyDescent="0.35">
      <c r="A105" s="349" t="s">
        <v>144</v>
      </c>
      <c r="B105" s="137"/>
      <c r="C105" s="398"/>
      <c r="D105" s="659"/>
      <c r="E105" s="644"/>
    </row>
    <row r="106" spans="1:5" ht="14.25" customHeight="1" x14ac:dyDescent="0.35">
      <c r="A106" s="399" t="s">
        <v>145</v>
      </c>
      <c r="B106" s="137"/>
      <c r="C106" s="400"/>
      <c r="D106" s="659"/>
      <c r="E106" s="644"/>
    </row>
    <row r="107" spans="1:5" ht="14.25" customHeight="1" x14ac:dyDescent="0.35">
      <c r="A107" s="353"/>
      <c r="B107" s="137"/>
      <c r="C107" s="401"/>
      <c r="D107" s="659"/>
      <c r="E107" s="644"/>
    </row>
    <row r="108" spans="1:5" ht="14.25" customHeight="1" x14ac:dyDescent="0.35">
      <c r="A108" s="353"/>
      <c r="B108" s="137"/>
      <c r="C108" s="402"/>
      <c r="D108" s="660"/>
      <c r="E108" s="645"/>
    </row>
    <row r="109" spans="1:5" ht="14.25" customHeight="1" x14ac:dyDescent="0.35">
      <c r="A109" s="354" t="s">
        <v>66</v>
      </c>
      <c r="B109" s="137"/>
      <c r="C109" s="403">
        <f>SUM(C110:C111)</f>
        <v>0</v>
      </c>
      <c r="D109" s="658"/>
      <c r="E109" s="657"/>
    </row>
    <row r="110" spans="1:5" ht="14.25" customHeight="1" x14ac:dyDescent="0.35">
      <c r="A110" s="349" t="s">
        <v>146</v>
      </c>
      <c r="B110" s="137"/>
      <c r="C110" s="400"/>
      <c r="D110" s="659"/>
      <c r="E110" s="644"/>
    </row>
    <row r="111" spans="1:5" ht="14.25" customHeight="1" x14ac:dyDescent="0.35">
      <c r="A111" s="349" t="s">
        <v>136</v>
      </c>
      <c r="B111" s="137"/>
      <c r="C111" s="400"/>
      <c r="D111" s="660"/>
      <c r="E111" s="645"/>
    </row>
    <row r="112" spans="1:5" ht="14.25" customHeight="1" x14ac:dyDescent="0.35">
      <c r="A112" s="353"/>
      <c r="B112" s="360" t="s">
        <v>119</v>
      </c>
      <c r="C112" s="404">
        <f>C93+C98+C104+C109</f>
        <v>5000</v>
      </c>
      <c r="D112" s="405"/>
      <c r="E112" s="406"/>
    </row>
    <row r="113" spans="1:5" ht="15" customHeight="1" x14ac:dyDescent="0.35">
      <c r="A113" s="661" t="s">
        <v>147</v>
      </c>
      <c r="B113" s="653"/>
      <c r="C113" s="407">
        <v>115</v>
      </c>
      <c r="D113" s="408">
        <v>0</v>
      </c>
      <c r="E113" s="362">
        <v>0</v>
      </c>
    </row>
    <row r="114" spans="1:5" ht="15.75" customHeight="1" x14ac:dyDescent="0.35">
      <c r="A114" s="662" t="s">
        <v>34</v>
      </c>
      <c r="B114" s="663"/>
      <c r="C114" s="365">
        <v>122</v>
      </c>
      <c r="D114" s="409">
        <v>0</v>
      </c>
      <c r="E114" s="366">
        <v>0</v>
      </c>
    </row>
    <row r="115" spans="1:5" ht="14.25" customHeight="1" x14ac:dyDescent="0.35">
      <c r="A115" s="326"/>
      <c r="E115" s="410"/>
    </row>
    <row r="116" spans="1:5" ht="14.25" customHeight="1" x14ac:dyDescent="0.35">
      <c r="A116" s="411"/>
      <c r="B116" s="229"/>
      <c r="C116" s="229"/>
      <c r="D116" s="229"/>
      <c r="E116" s="412"/>
    </row>
    <row r="117" spans="1:5" ht="19.5" customHeight="1" x14ac:dyDescent="0.35">
      <c r="A117" s="634" t="s">
        <v>148</v>
      </c>
      <c r="B117" s="623"/>
      <c r="C117" s="623"/>
      <c r="D117" s="624"/>
      <c r="E117" s="413"/>
    </row>
    <row r="118" spans="1:5" ht="14.25" customHeight="1" x14ac:dyDescent="0.35">
      <c r="A118" s="651" t="s">
        <v>149</v>
      </c>
      <c r="B118" s="652"/>
      <c r="C118" s="652"/>
      <c r="D118" s="653"/>
      <c r="E118" s="413"/>
    </row>
    <row r="119" spans="1:5" ht="14.25" customHeight="1" x14ac:dyDescent="0.35">
      <c r="A119" s="654"/>
      <c r="B119" s="639"/>
      <c r="C119" s="639"/>
      <c r="D119" s="639"/>
      <c r="E119" s="413"/>
    </row>
    <row r="120" spans="1:5" ht="36.75" customHeight="1" x14ac:dyDescent="0.35">
      <c r="A120" s="634" t="s">
        <v>150</v>
      </c>
      <c r="B120" s="623"/>
      <c r="C120" s="623"/>
      <c r="D120" s="624"/>
      <c r="E120" s="413"/>
    </row>
    <row r="121" spans="1:5" ht="14.25" customHeight="1" x14ac:dyDescent="0.35">
      <c r="A121" s="651" t="s">
        <v>151</v>
      </c>
      <c r="B121" s="652"/>
      <c r="C121" s="652"/>
      <c r="D121" s="653"/>
      <c r="E121" s="413"/>
    </row>
    <row r="122" spans="1:5" ht="14.25" customHeight="1" x14ac:dyDescent="0.35">
      <c r="A122" s="655"/>
      <c r="B122" s="631"/>
      <c r="C122" s="631"/>
      <c r="D122" s="631"/>
      <c r="E122" s="413"/>
    </row>
    <row r="123" spans="1:5" ht="46.5" customHeight="1" x14ac:dyDescent="0.35">
      <c r="A123" s="634" t="s">
        <v>152</v>
      </c>
      <c r="B123" s="623"/>
      <c r="C123" s="623"/>
      <c r="D123" s="624"/>
      <c r="E123" s="410"/>
    </row>
    <row r="124" spans="1:5" ht="14.25" customHeight="1" x14ac:dyDescent="0.35">
      <c r="A124" s="651" t="s">
        <v>153</v>
      </c>
      <c r="B124" s="652"/>
      <c r="C124" s="652"/>
      <c r="D124" s="653"/>
    </row>
  </sheetData>
  <mergeCells count="38">
    <mergeCell ref="A122:D122"/>
    <mergeCell ref="A123:D123"/>
    <mergeCell ref="A124:D124"/>
    <mergeCell ref="A113:B113"/>
    <mergeCell ref="A114:B114"/>
    <mergeCell ref="A117:D117"/>
    <mergeCell ref="A118:D118"/>
    <mergeCell ref="A119:D119"/>
    <mergeCell ref="A120:D120"/>
    <mergeCell ref="A121:D121"/>
    <mergeCell ref="D98:D102"/>
    <mergeCell ref="E98:E102"/>
    <mergeCell ref="D104:D108"/>
    <mergeCell ref="E104:E108"/>
    <mergeCell ref="D109:D111"/>
    <mergeCell ref="E109:E111"/>
    <mergeCell ref="A65:D65"/>
    <mergeCell ref="A66:D66"/>
    <mergeCell ref="A67:D67"/>
    <mergeCell ref="A71:B71"/>
    <mergeCell ref="E93:E97"/>
    <mergeCell ref="D93:D97"/>
    <mergeCell ref="A60:D60"/>
    <mergeCell ref="A61:D61"/>
    <mergeCell ref="A62:D62"/>
    <mergeCell ref="A63:D63"/>
    <mergeCell ref="A64:D64"/>
    <mergeCell ref="D40:D43"/>
    <mergeCell ref="E40:E43"/>
    <mergeCell ref="D44:D48"/>
    <mergeCell ref="E44:E48"/>
    <mergeCell ref="D49:D55"/>
    <mergeCell ref="E49:E55"/>
    <mergeCell ref="A3:B3"/>
    <mergeCell ref="D25:D33"/>
    <mergeCell ref="E25:E33"/>
    <mergeCell ref="D34:D39"/>
    <mergeCell ref="E34:E39"/>
  </mergeCells>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2"/>
  <sheetViews>
    <sheetView workbookViewId="0">
      <selection activeCell="A2" sqref="A2"/>
    </sheetView>
  </sheetViews>
  <sheetFormatPr defaultColWidth="14.453125" defaultRowHeight="15" customHeight="1" x14ac:dyDescent="0.35"/>
  <cols>
    <col min="1" max="1" width="49.7265625" customWidth="1"/>
    <col min="2" max="2" width="21.7265625" customWidth="1"/>
    <col min="3" max="3" width="19.26953125" customWidth="1"/>
    <col min="4" max="4" width="57.81640625" customWidth="1"/>
    <col min="5" max="5" width="33.54296875" customWidth="1"/>
    <col min="6" max="6" width="28" customWidth="1"/>
    <col min="7"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329" t="s">
        <v>80</v>
      </c>
      <c r="D4" s="327" t="s">
        <v>81</v>
      </c>
    </row>
    <row r="5" spans="1:4" ht="14.25" customHeight="1" x14ac:dyDescent="0.35">
      <c r="A5" s="330" t="s">
        <v>21</v>
      </c>
      <c r="B5" s="331">
        <f t="shared" ref="B5:C5" si="0">SUM(B6,B12)</f>
        <v>57331</v>
      </c>
      <c r="C5" s="331">
        <f t="shared" si="0"/>
        <v>0</v>
      </c>
      <c r="D5" s="137"/>
    </row>
    <row r="6" spans="1:4" ht="14.25" customHeight="1" x14ac:dyDescent="0.35">
      <c r="A6" s="332" t="s">
        <v>47</v>
      </c>
      <c r="B6" s="333">
        <f>SUM(B7:B11)</f>
        <v>57331</v>
      </c>
      <c r="C6" s="333">
        <f>SUM(C7:C10)</f>
        <v>0</v>
      </c>
      <c r="D6" s="137"/>
    </row>
    <row r="7" spans="1:4" ht="14.25" customHeight="1" x14ac:dyDescent="0.35">
      <c r="A7" s="334" t="s">
        <v>154</v>
      </c>
      <c r="B7" s="335">
        <v>36005</v>
      </c>
      <c r="C7" s="336"/>
      <c r="D7" s="137"/>
    </row>
    <row r="8" spans="1:4" ht="14.25" customHeight="1" x14ac:dyDescent="0.35">
      <c r="A8" s="334" t="s">
        <v>155</v>
      </c>
      <c r="B8" s="335">
        <v>13198</v>
      </c>
      <c r="C8" s="336"/>
      <c r="D8" s="137"/>
    </row>
    <row r="9" spans="1:4" ht="14.25" customHeight="1" x14ac:dyDescent="0.35">
      <c r="A9" s="334"/>
      <c r="B9" s="335"/>
      <c r="C9" s="336"/>
      <c r="D9" s="137"/>
    </row>
    <row r="10" spans="1:4" ht="14.25" customHeight="1" x14ac:dyDescent="0.35">
      <c r="A10" s="334" t="s">
        <v>156</v>
      </c>
      <c r="B10" s="335">
        <v>8128</v>
      </c>
      <c r="C10" s="336"/>
      <c r="D10" s="137"/>
    </row>
    <row r="11" spans="1:4" ht="14.25" customHeight="1" x14ac:dyDescent="0.35">
      <c r="A11" s="334"/>
      <c r="B11" s="335"/>
      <c r="C11" s="336"/>
      <c r="D11" s="137"/>
    </row>
    <row r="12" spans="1:4" ht="14.25" customHeight="1" x14ac:dyDescent="0.35">
      <c r="A12" s="332" t="s">
        <v>40</v>
      </c>
      <c r="B12" s="331">
        <v>0</v>
      </c>
      <c r="C12" s="331">
        <f>SUM(C13:C17)</f>
        <v>0</v>
      </c>
      <c r="D12" s="137"/>
    </row>
    <row r="18" spans="1:5" ht="14.25" customHeight="1" x14ac:dyDescent="0.35">
      <c r="A18" s="330" t="s">
        <v>24</v>
      </c>
      <c r="B18" s="331">
        <v>4080</v>
      </c>
      <c r="C18" s="331">
        <f>C5*0.4</f>
        <v>0</v>
      </c>
      <c r="D18" s="137"/>
    </row>
    <row r="19" spans="1:5" ht="14.25" customHeight="1" x14ac:dyDescent="0.35">
      <c r="A19" s="339" t="s">
        <v>55</v>
      </c>
      <c r="B19" s="331">
        <f>C56</f>
        <v>4080</v>
      </c>
      <c r="C19" s="340"/>
      <c r="D19" s="341"/>
    </row>
    <row r="20" spans="1:5" ht="14.25" customHeight="1" x14ac:dyDescent="0.35">
      <c r="A20" s="339" t="s">
        <v>56</v>
      </c>
      <c r="B20" s="134">
        <v>0</v>
      </c>
      <c r="C20" s="342"/>
      <c r="D20" s="341"/>
    </row>
    <row r="21" spans="1:5" ht="14.25" customHeight="1" x14ac:dyDescent="0.35">
      <c r="A21" s="330" t="s">
        <v>20</v>
      </c>
      <c r="B21" s="159">
        <f t="shared" ref="B21:C21" si="1">B5+B18</f>
        <v>61411</v>
      </c>
      <c r="C21" s="159">
        <f t="shared" si="1"/>
        <v>0</v>
      </c>
      <c r="D21" s="341"/>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347" t="s">
        <v>94</v>
      </c>
      <c r="E24" s="348" t="s">
        <v>95</v>
      </c>
    </row>
    <row r="25" spans="1:5" ht="14.25" customHeight="1" x14ac:dyDescent="0.35">
      <c r="A25" s="236" t="s">
        <v>62</v>
      </c>
      <c r="B25" s="137"/>
      <c r="C25" s="331">
        <f>SUM(C26:C33)</f>
        <v>0</v>
      </c>
      <c r="D25" s="664" t="s">
        <v>157</v>
      </c>
      <c r="E25" s="643"/>
    </row>
    <row r="26" spans="1:5" ht="14.25" customHeight="1" x14ac:dyDescent="0.35">
      <c r="A26" s="349" t="s">
        <v>97</v>
      </c>
      <c r="B26" s="137" t="s">
        <v>158</v>
      </c>
      <c r="C26" s="350"/>
      <c r="D26" s="648"/>
      <c r="E26" s="644"/>
    </row>
    <row r="27" spans="1:5" ht="14.25" customHeight="1" x14ac:dyDescent="0.35">
      <c r="A27" s="349" t="s">
        <v>159</v>
      </c>
      <c r="B27" s="414" t="s">
        <v>158</v>
      </c>
      <c r="C27" s="351"/>
      <c r="D27" s="648"/>
      <c r="E27" s="644"/>
    </row>
    <row r="28" spans="1:5" ht="14.25" customHeight="1" x14ac:dyDescent="0.35">
      <c r="A28" s="349"/>
      <c r="B28" s="358"/>
      <c r="C28" s="352"/>
      <c r="D28" s="648"/>
      <c r="E28" s="644"/>
    </row>
    <row r="29" spans="1:5" ht="14.25" customHeight="1" x14ac:dyDescent="0.35">
      <c r="A29" s="349"/>
      <c r="B29" s="137"/>
      <c r="C29" s="352"/>
      <c r="D29" s="648"/>
      <c r="E29" s="644"/>
    </row>
    <row r="30" spans="1:5" ht="14.25" customHeight="1" x14ac:dyDescent="0.35">
      <c r="A30" s="349"/>
      <c r="B30" s="137"/>
      <c r="C30" s="352"/>
      <c r="D30" s="648"/>
      <c r="E30" s="644"/>
    </row>
    <row r="31" spans="1:5" ht="14.25" customHeight="1" x14ac:dyDescent="0.35">
      <c r="A31" s="349"/>
      <c r="B31" s="137"/>
      <c r="C31" s="352"/>
      <c r="D31" s="648"/>
      <c r="E31" s="644"/>
    </row>
    <row r="32" spans="1:5" ht="14.25" customHeight="1" x14ac:dyDescent="0.35">
      <c r="A32" s="353"/>
      <c r="B32" s="137"/>
      <c r="C32" s="351"/>
      <c r="D32" s="648"/>
      <c r="E32" s="644"/>
    </row>
    <row r="33" spans="1:5" ht="14.25" customHeight="1" x14ac:dyDescent="0.35">
      <c r="A33" s="353"/>
      <c r="B33" s="137"/>
      <c r="C33" s="351"/>
      <c r="D33" s="649"/>
      <c r="E33" s="645"/>
    </row>
    <row r="34" spans="1:5" ht="14.25" customHeight="1" x14ac:dyDescent="0.35">
      <c r="A34" s="236" t="s">
        <v>63</v>
      </c>
      <c r="B34" s="137"/>
      <c r="C34" s="331">
        <f>SUM(C35:C39)</f>
        <v>0</v>
      </c>
      <c r="D34" s="664"/>
      <c r="E34" s="643"/>
    </row>
    <row r="35" spans="1:5" ht="14.25" customHeight="1" x14ac:dyDescent="0.35">
      <c r="A35" s="349"/>
      <c r="B35" s="137"/>
      <c r="C35" s="351"/>
      <c r="D35" s="648"/>
      <c r="E35" s="644"/>
    </row>
    <row r="36" spans="1:5" ht="14.25" customHeight="1" x14ac:dyDescent="0.35">
      <c r="A36" s="349"/>
      <c r="B36" s="137"/>
      <c r="C36" s="350"/>
      <c r="D36" s="648"/>
      <c r="E36" s="644"/>
    </row>
    <row r="37" spans="1:5" ht="14.25" customHeight="1" x14ac:dyDescent="0.35">
      <c r="A37" s="349"/>
      <c r="B37" s="137"/>
      <c r="C37" s="351"/>
      <c r="D37" s="648"/>
      <c r="E37" s="644"/>
    </row>
    <row r="38" spans="1:5" ht="14.25" customHeight="1" x14ac:dyDescent="0.35">
      <c r="A38" s="353"/>
      <c r="B38" s="137"/>
      <c r="C38" s="351"/>
      <c r="D38" s="648"/>
      <c r="E38" s="644"/>
    </row>
    <row r="39" spans="1:5" ht="14.25" customHeight="1" x14ac:dyDescent="0.35">
      <c r="A39" s="353"/>
      <c r="B39" s="137"/>
      <c r="C39" s="351"/>
      <c r="D39" s="649"/>
      <c r="E39" s="645"/>
    </row>
    <row r="40" spans="1:5" ht="14.25" customHeight="1" x14ac:dyDescent="0.35">
      <c r="A40" s="354" t="s">
        <v>64</v>
      </c>
      <c r="B40" s="137"/>
      <c r="C40" s="331">
        <f>SUM(C41:C43)</f>
        <v>1380</v>
      </c>
      <c r="D40" s="664" t="s">
        <v>160</v>
      </c>
      <c r="E40" s="643"/>
    </row>
    <row r="41" spans="1:5" ht="14.25" customHeight="1" x14ac:dyDescent="0.35">
      <c r="A41" s="349" t="s">
        <v>161</v>
      </c>
      <c r="B41" s="137" t="s">
        <v>162</v>
      </c>
      <c r="C41" s="351">
        <v>700</v>
      </c>
      <c r="D41" s="648"/>
      <c r="E41" s="644"/>
    </row>
    <row r="42" spans="1:5" ht="14.25" customHeight="1" x14ac:dyDescent="0.35">
      <c r="A42" s="349" t="s">
        <v>163</v>
      </c>
      <c r="B42" s="137" t="s">
        <v>158</v>
      </c>
      <c r="C42" s="351">
        <v>680</v>
      </c>
      <c r="D42" s="648"/>
      <c r="E42" s="644"/>
    </row>
    <row r="43" spans="1:5" ht="14.25" customHeight="1" x14ac:dyDescent="0.35">
      <c r="A43" s="353"/>
      <c r="B43" s="137"/>
      <c r="C43" s="355"/>
      <c r="D43" s="649"/>
      <c r="E43" s="645"/>
    </row>
    <row r="44" spans="1:5" ht="14.25" customHeight="1" x14ac:dyDescent="0.35">
      <c r="A44" s="354" t="s">
        <v>65</v>
      </c>
      <c r="B44" s="137"/>
      <c r="C44" s="331">
        <f>SUM(C45:C48)</f>
        <v>2700</v>
      </c>
      <c r="D44" s="647"/>
      <c r="E44" s="646"/>
    </row>
    <row r="45" spans="1:5" ht="14.25" customHeight="1" x14ac:dyDescent="0.35">
      <c r="A45" s="357"/>
      <c r="B45" s="137"/>
      <c r="C45" s="356"/>
      <c r="D45" s="648"/>
      <c r="E45" s="644"/>
    </row>
    <row r="46" spans="1:5" ht="14.25" customHeight="1" x14ac:dyDescent="0.35">
      <c r="A46" s="357" t="s">
        <v>164</v>
      </c>
      <c r="B46" s="137" t="s">
        <v>158</v>
      </c>
      <c r="C46" s="356">
        <v>400</v>
      </c>
      <c r="D46" s="648"/>
      <c r="E46" s="644"/>
    </row>
    <row r="47" spans="1:5" ht="14.25" customHeight="1" x14ac:dyDescent="0.35">
      <c r="A47" s="349" t="s">
        <v>165</v>
      </c>
      <c r="B47" s="137" t="s">
        <v>158</v>
      </c>
      <c r="C47" s="356">
        <v>2000</v>
      </c>
      <c r="D47" s="649"/>
      <c r="E47" s="645"/>
    </row>
    <row r="48" spans="1:5" ht="14.25" customHeight="1" x14ac:dyDescent="0.35">
      <c r="A48" s="349" t="s">
        <v>166</v>
      </c>
      <c r="B48" s="137" t="s">
        <v>167</v>
      </c>
      <c r="C48" s="356">
        <v>300</v>
      </c>
      <c r="D48" s="415"/>
      <c r="E48" s="416"/>
    </row>
    <row r="49" spans="1:5" ht="14.25" customHeight="1" x14ac:dyDescent="0.35">
      <c r="A49" s="236" t="s">
        <v>66</v>
      </c>
      <c r="B49" s="137"/>
      <c r="C49" s="137">
        <f>SUM(C50:C55)</f>
        <v>0</v>
      </c>
      <c r="D49" s="647"/>
      <c r="E49" s="650"/>
    </row>
    <row r="50" spans="1:5" ht="45" customHeight="1" x14ac:dyDescent="0.35">
      <c r="A50" s="357" t="s">
        <v>168</v>
      </c>
      <c r="B50" s="414" t="s">
        <v>169</v>
      </c>
      <c r="C50" s="356">
        <v>0</v>
      </c>
      <c r="D50" s="648"/>
      <c r="E50" s="644"/>
    </row>
    <row r="51" spans="1:5" ht="15" customHeight="1" x14ac:dyDescent="0.35">
      <c r="A51" s="357" t="s">
        <v>170</v>
      </c>
      <c r="B51" s="137" t="s">
        <v>169</v>
      </c>
      <c r="C51" s="356">
        <v>0</v>
      </c>
      <c r="D51" s="648"/>
      <c r="E51" s="644"/>
    </row>
    <row r="52" spans="1:5" ht="15" customHeight="1" x14ac:dyDescent="0.35">
      <c r="A52" s="359"/>
      <c r="B52" s="137"/>
      <c r="C52" s="351"/>
      <c r="D52" s="648"/>
      <c r="E52" s="644"/>
    </row>
    <row r="53" spans="1:5" ht="15" customHeight="1" x14ac:dyDescent="0.35">
      <c r="A53" s="359"/>
      <c r="B53" s="137"/>
      <c r="C53" s="351"/>
      <c r="D53" s="648"/>
      <c r="E53" s="644"/>
    </row>
    <row r="54" spans="1:5" ht="15" customHeight="1" x14ac:dyDescent="0.35">
      <c r="A54" s="359"/>
      <c r="B54" s="137"/>
      <c r="C54" s="351"/>
      <c r="D54" s="648"/>
      <c r="E54" s="644"/>
    </row>
    <row r="55" spans="1:5" ht="15" customHeight="1" x14ac:dyDescent="0.35">
      <c r="A55" s="359"/>
      <c r="B55" s="137"/>
      <c r="C55" s="351"/>
      <c r="D55" s="649"/>
      <c r="E55" s="645"/>
    </row>
    <row r="56" spans="1:5" ht="14.25" customHeight="1" x14ac:dyDescent="0.35">
      <c r="A56" s="353"/>
      <c r="B56" s="360" t="s">
        <v>119</v>
      </c>
      <c r="C56" s="159">
        <f>C25+C34+C40+C44+C49</f>
        <v>4080</v>
      </c>
      <c r="D56" s="361"/>
      <c r="E56" s="362"/>
    </row>
    <row r="57" spans="1:5" ht="14.25" customHeight="1" x14ac:dyDescent="0.35">
      <c r="A57" s="363"/>
      <c r="B57" s="364" t="s">
        <v>120</v>
      </c>
      <c r="C57" s="365">
        <v>28</v>
      </c>
      <c r="D57" s="365">
        <v>0</v>
      </c>
      <c r="E57" s="366"/>
    </row>
    <row r="58" spans="1:5" ht="14.25" customHeight="1" x14ac:dyDescent="0.35">
      <c r="A58" s="326"/>
      <c r="B58" s="367"/>
      <c r="C58" s="368"/>
    </row>
    <row r="59" spans="1:5" ht="14.25" customHeight="1" x14ac:dyDescent="0.35">
      <c r="A59" s="326"/>
    </row>
    <row r="60" spans="1:5" ht="43.5" customHeight="1" x14ac:dyDescent="0.35">
      <c r="A60" s="634" t="s">
        <v>171</v>
      </c>
      <c r="B60" s="623"/>
      <c r="C60" s="623"/>
      <c r="D60" s="624"/>
    </row>
    <row r="61" spans="1:5" ht="14.25" customHeight="1" x14ac:dyDescent="0.35">
      <c r="A61" s="665" t="s">
        <v>172</v>
      </c>
      <c r="B61" s="666"/>
      <c r="C61" s="666"/>
      <c r="D61" s="667"/>
    </row>
    <row r="62" spans="1:5" ht="14.25" customHeight="1" x14ac:dyDescent="0.35">
      <c r="A62" s="654"/>
      <c r="B62" s="639"/>
      <c r="C62" s="639"/>
      <c r="D62" s="639"/>
    </row>
    <row r="63" spans="1:5" ht="52.5" customHeight="1" x14ac:dyDescent="0.35">
      <c r="A63" s="634" t="s">
        <v>173</v>
      </c>
      <c r="B63" s="623"/>
      <c r="C63" s="623"/>
      <c r="D63" s="624"/>
    </row>
    <row r="64" spans="1:5" ht="14.25" customHeight="1" x14ac:dyDescent="0.35">
      <c r="A64" s="665" t="s">
        <v>174</v>
      </c>
      <c r="B64" s="666"/>
      <c r="C64" s="666"/>
      <c r="D64" s="667"/>
    </row>
    <row r="65" spans="1:4" ht="14.25" customHeight="1" x14ac:dyDescent="0.35">
      <c r="A65" s="655"/>
      <c r="B65" s="631"/>
      <c r="C65" s="631"/>
      <c r="D65" s="631"/>
    </row>
    <row r="66" spans="1:4" ht="53.25" customHeight="1" x14ac:dyDescent="0.35">
      <c r="A66" s="634" t="s">
        <v>175</v>
      </c>
      <c r="B66" s="623"/>
      <c r="C66" s="623"/>
      <c r="D66" s="624"/>
    </row>
    <row r="67" spans="1:4" ht="14.25" customHeight="1" x14ac:dyDescent="0.35">
      <c r="A67" s="665" t="s">
        <v>176</v>
      </c>
      <c r="B67" s="666"/>
      <c r="C67" s="666"/>
      <c r="D67" s="667"/>
    </row>
    <row r="68" spans="1:4" ht="14.25" customHeight="1" x14ac:dyDescent="0.35">
      <c r="A68" s="326"/>
      <c r="B68" s="228"/>
      <c r="C68" s="228"/>
      <c r="D68" s="114"/>
    </row>
    <row r="69" spans="1:4" ht="14.25" customHeight="1" x14ac:dyDescent="0.35">
      <c r="A69" s="282" t="s">
        <v>45</v>
      </c>
      <c r="B69" s="114"/>
      <c r="C69" s="114"/>
      <c r="D69" s="370"/>
    </row>
    <row r="70" spans="1:4" ht="14.25" customHeight="1" x14ac:dyDescent="0.35">
      <c r="A70" s="114"/>
      <c r="B70" s="114"/>
      <c r="C70" s="114"/>
      <c r="D70" s="114"/>
    </row>
    <row r="71" spans="1:4" ht="14.25" customHeight="1" x14ac:dyDescent="0.35">
      <c r="A71" s="656" t="s">
        <v>78</v>
      </c>
      <c r="B71" s="639"/>
      <c r="D71" s="114"/>
    </row>
    <row r="72" spans="1:4" ht="14.25" customHeight="1" x14ac:dyDescent="0.35">
      <c r="A72" s="371" t="s">
        <v>39</v>
      </c>
      <c r="B72" s="372" t="s">
        <v>79</v>
      </c>
      <c r="C72" s="373" t="s">
        <v>80</v>
      </c>
      <c r="D72" s="374" t="s">
        <v>128</v>
      </c>
    </row>
    <row r="73" spans="1:4" ht="14.25" customHeight="1" x14ac:dyDescent="0.35">
      <c r="A73" s="375" t="s">
        <v>21</v>
      </c>
      <c r="B73" s="331">
        <f t="shared" ref="B73:C73" si="2">SUM(B74,B80)</f>
        <v>22807</v>
      </c>
      <c r="C73" s="376">
        <f t="shared" si="2"/>
        <v>0</v>
      </c>
      <c r="D73" s="377"/>
    </row>
    <row r="74" spans="1:4" ht="14.25" customHeight="1" x14ac:dyDescent="0.35">
      <c r="A74" s="378" t="s">
        <v>47</v>
      </c>
      <c r="B74" s="331">
        <v>22807</v>
      </c>
      <c r="C74" s="379">
        <f>SUM(C75:C78)</f>
        <v>0</v>
      </c>
      <c r="D74" s="377"/>
    </row>
    <row r="75" spans="1:4" ht="14.25" customHeight="1" x14ac:dyDescent="0.35">
      <c r="A75" s="380" t="s">
        <v>177</v>
      </c>
      <c r="B75" s="335">
        <v>22807</v>
      </c>
      <c r="C75" s="381"/>
      <c r="D75" s="377"/>
    </row>
    <row r="76" spans="1:4" ht="14.25" customHeight="1" x14ac:dyDescent="0.35">
      <c r="A76" s="380"/>
      <c r="B76" s="335"/>
      <c r="C76" s="381"/>
      <c r="D76" s="377"/>
    </row>
    <row r="77" spans="1:4" ht="14.25" customHeight="1" x14ac:dyDescent="0.35">
      <c r="A77" s="380"/>
      <c r="B77" s="335"/>
      <c r="C77" s="381"/>
      <c r="D77" s="377"/>
    </row>
    <row r="78" spans="1:4" ht="14.25" customHeight="1" x14ac:dyDescent="0.35">
      <c r="B78" s="335"/>
      <c r="C78" s="381"/>
      <c r="D78" s="377"/>
    </row>
    <row r="79" spans="1:4" ht="14.25" customHeight="1" x14ac:dyDescent="0.35">
      <c r="A79" s="380"/>
      <c r="B79" s="335"/>
      <c r="C79" s="382"/>
      <c r="D79" s="377"/>
    </row>
    <row r="80" spans="1:4" ht="14.25" customHeight="1" x14ac:dyDescent="0.35">
      <c r="A80" s="378" t="s">
        <v>40</v>
      </c>
      <c r="B80" s="331">
        <v>0</v>
      </c>
      <c r="C80" s="376">
        <f>SUM(C81:C85)</f>
        <v>0</v>
      </c>
      <c r="D80" s="377"/>
    </row>
    <row r="81" spans="1:5" ht="14.25" customHeight="1" x14ac:dyDescent="0.35">
      <c r="A81" s="380" t="s">
        <v>87</v>
      </c>
      <c r="B81" s="331"/>
      <c r="C81" s="381"/>
      <c r="D81" s="377"/>
    </row>
    <row r="82" spans="1:5" ht="14.25" customHeight="1" x14ac:dyDescent="0.35">
      <c r="A82" s="380" t="s">
        <v>88</v>
      </c>
      <c r="B82" s="331"/>
      <c r="C82" s="381"/>
      <c r="D82" s="377"/>
    </row>
    <row r="83" spans="1:5" ht="14.25" customHeight="1" x14ac:dyDescent="0.35">
      <c r="A83" s="380"/>
      <c r="B83" s="331"/>
      <c r="C83" s="381"/>
      <c r="D83" s="377"/>
    </row>
    <row r="84" spans="1:5" ht="14.25" customHeight="1" x14ac:dyDescent="0.35">
      <c r="A84" s="380" t="s">
        <v>86</v>
      </c>
      <c r="B84" s="331"/>
      <c r="C84" s="381"/>
      <c r="D84" s="377"/>
    </row>
    <row r="85" spans="1:5" ht="14.25" customHeight="1" x14ac:dyDescent="0.35">
      <c r="A85" s="383"/>
      <c r="B85" s="331"/>
      <c r="C85" s="381"/>
      <c r="D85" s="377"/>
    </row>
    <row r="86" spans="1:5" ht="14.25" customHeight="1" x14ac:dyDescent="0.35">
      <c r="A86" s="375" t="s">
        <v>24</v>
      </c>
      <c r="B86" s="331">
        <f t="shared" ref="B86:C86" si="3">B73*0.4</f>
        <v>9122.8000000000011</v>
      </c>
      <c r="C86" s="376">
        <f t="shared" si="3"/>
        <v>0</v>
      </c>
      <c r="D86" s="377"/>
    </row>
    <row r="87" spans="1:5" ht="14.25" customHeight="1" x14ac:dyDescent="0.35">
      <c r="A87" s="384" t="s">
        <v>55</v>
      </c>
      <c r="B87" s="331">
        <v>0</v>
      </c>
      <c r="C87" s="385">
        <f>D123</f>
        <v>0</v>
      </c>
      <c r="D87" s="124"/>
    </row>
    <row r="88" spans="1:5" ht="14.25" customHeight="1" x14ac:dyDescent="0.35">
      <c r="A88" s="384" t="s">
        <v>56</v>
      </c>
      <c r="B88" s="137">
        <v>0</v>
      </c>
      <c r="C88" s="386">
        <f>C86-C87</f>
        <v>0</v>
      </c>
      <c r="D88" s="124"/>
    </row>
    <row r="89" spans="1:5" ht="14.25" customHeight="1" x14ac:dyDescent="0.35">
      <c r="A89" s="387" t="s">
        <v>20</v>
      </c>
      <c r="B89" s="158">
        <f t="shared" ref="B89:C89" si="4">B73+B86</f>
        <v>31929.800000000003</v>
      </c>
      <c r="C89" s="154">
        <f t="shared" si="4"/>
        <v>0</v>
      </c>
      <c r="D89" s="157"/>
    </row>
    <row r="90" spans="1:5" ht="14.25" customHeight="1" x14ac:dyDescent="0.35">
      <c r="A90" s="326"/>
      <c r="D90" s="388"/>
      <c r="E90" s="389"/>
    </row>
    <row r="91" spans="1:5" ht="14.25" customHeight="1" x14ac:dyDescent="0.35">
      <c r="A91" s="229" t="s">
        <v>90</v>
      </c>
      <c r="D91" s="390"/>
      <c r="E91" s="391"/>
    </row>
    <row r="92" spans="1:5" ht="14.25" customHeight="1" x14ac:dyDescent="0.35">
      <c r="A92" s="392" t="s">
        <v>91</v>
      </c>
      <c r="B92" s="175" t="s">
        <v>92</v>
      </c>
      <c r="C92" s="372" t="s">
        <v>93</v>
      </c>
      <c r="D92" s="393" t="s">
        <v>94</v>
      </c>
      <c r="E92" s="262" t="s">
        <v>95</v>
      </c>
    </row>
    <row r="93" spans="1:5" ht="14.25" customHeight="1" x14ac:dyDescent="0.35">
      <c r="A93" s="236" t="s">
        <v>74</v>
      </c>
      <c r="B93" s="137"/>
      <c r="C93" s="330">
        <f>SUM(C94:C97)</f>
        <v>200</v>
      </c>
      <c r="D93" s="668" t="s">
        <v>178</v>
      </c>
      <c r="E93" s="657"/>
    </row>
    <row r="94" spans="1:5" ht="14.25" customHeight="1" x14ac:dyDescent="0.35">
      <c r="A94" s="349" t="s">
        <v>179</v>
      </c>
      <c r="B94" s="137" t="s">
        <v>158</v>
      </c>
      <c r="C94" s="398">
        <v>200</v>
      </c>
      <c r="D94" s="659"/>
      <c r="E94" s="644"/>
    </row>
    <row r="95" spans="1:5" ht="14.25" customHeight="1" x14ac:dyDescent="0.35">
      <c r="A95" s="349" t="s">
        <v>180</v>
      </c>
      <c r="B95" s="137" t="s">
        <v>158</v>
      </c>
      <c r="C95" s="394">
        <v>0</v>
      </c>
      <c r="D95" s="659"/>
      <c r="E95" s="644"/>
    </row>
    <row r="96" spans="1:5" ht="14.25" customHeight="1" x14ac:dyDescent="0.35">
      <c r="A96" s="349"/>
      <c r="B96" s="137"/>
      <c r="C96" s="394"/>
      <c r="D96" s="659"/>
      <c r="E96" s="644"/>
    </row>
    <row r="97" spans="1:5" ht="14.25" customHeight="1" x14ac:dyDescent="0.35">
      <c r="A97" s="353"/>
      <c r="B97" s="137"/>
      <c r="C97" s="394"/>
      <c r="D97" s="660"/>
      <c r="E97" s="645"/>
    </row>
    <row r="98" spans="1:5" ht="14.25" customHeight="1" x14ac:dyDescent="0.35">
      <c r="A98" s="236" t="s">
        <v>138</v>
      </c>
      <c r="B98" s="137"/>
      <c r="C98" s="395">
        <v>8923</v>
      </c>
      <c r="D98" s="668" t="s">
        <v>181</v>
      </c>
      <c r="E98" s="657"/>
    </row>
    <row r="99" spans="1:5" ht="14.25" customHeight="1" x14ac:dyDescent="0.35">
      <c r="A99" s="349" t="s">
        <v>182</v>
      </c>
      <c r="B99" s="137"/>
      <c r="C99" s="356"/>
      <c r="D99" s="659"/>
      <c r="E99" s="644"/>
    </row>
    <row r="100" spans="1:5" ht="14.25" customHeight="1" x14ac:dyDescent="0.35">
      <c r="A100" s="349"/>
      <c r="B100" s="137"/>
      <c r="C100" s="417"/>
      <c r="D100" s="659"/>
      <c r="E100" s="644"/>
    </row>
    <row r="101" spans="1:5" ht="14.25" customHeight="1" x14ac:dyDescent="0.35">
      <c r="A101" s="236"/>
      <c r="B101" s="137"/>
      <c r="C101" s="398"/>
      <c r="D101" s="660"/>
      <c r="E101" s="645"/>
    </row>
    <row r="102" spans="1:5" ht="14.25" customHeight="1" x14ac:dyDescent="0.35">
      <c r="A102" s="236" t="s">
        <v>75</v>
      </c>
      <c r="B102" s="137"/>
      <c r="C102" s="395">
        <f>SUM(C103:C106)</f>
        <v>0</v>
      </c>
      <c r="D102" s="658"/>
      <c r="E102" s="657"/>
    </row>
    <row r="103" spans="1:5" ht="14.25" customHeight="1" x14ac:dyDescent="0.35">
      <c r="A103" s="349"/>
      <c r="B103" s="137"/>
      <c r="C103" s="398"/>
      <c r="D103" s="659"/>
      <c r="E103" s="644"/>
    </row>
    <row r="104" spans="1:5" ht="14.25" customHeight="1" x14ac:dyDescent="0.35">
      <c r="A104" s="399"/>
      <c r="B104" s="137"/>
      <c r="C104" s="400"/>
      <c r="D104" s="659"/>
      <c r="E104" s="644"/>
    </row>
    <row r="105" spans="1:5" ht="14.25" customHeight="1" x14ac:dyDescent="0.35">
      <c r="A105" s="353"/>
      <c r="B105" s="137"/>
      <c r="C105" s="401"/>
      <c r="D105" s="659"/>
      <c r="E105" s="644"/>
    </row>
    <row r="106" spans="1:5" ht="14.25" customHeight="1" x14ac:dyDescent="0.35">
      <c r="A106" s="353"/>
      <c r="B106" s="137"/>
      <c r="C106" s="402"/>
      <c r="D106" s="660"/>
      <c r="E106" s="645"/>
    </row>
    <row r="107" spans="1:5" ht="14.25" customHeight="1" x14ac:dyDescent="0.35">
      <c r="A107" s="354" t="s">
        <v>66</v>
      </c>
      <c r="B107" s="137"/>
      <c r="C107" s="403">
        <f>SUM(C108:C109)</f>
        <v>0</v>
      </c>
      <c r="D107" s="658"/>
      <c r="E107" s="657"/>
    </row>
    <row r="108" spans="1:5" ht="14.25" customHeight="1" x14ac:dyDescent="0.35">
      <c r="A108" s="349"/>
      <c r="B108" s="137"/>
      <c r="C108" s="400"/>
      <c r="D108" s="659"/>
      <c r="E108" s="644"/>
    </row>
    <row r="109" spans="1:5" ht="14.25" customHeight="1" x14ac:dyDescent="0.35">
      <c r="A109" s="349"/>
      <c r="B109" s="137"/>
      <c r="C109" s="400"/>
      <c r="D109" s="660"/>
      <c r="E109" s="645"/>
    </row>
    <row r="110" spans="1:5" ht="14.25" customHeight="1" x14ac:dyDescent="0.35">
      <c r="A110" s="353"/>
      <c r="B110" s="360" t="s">
        <v>119</v>
      </c>
      <c r="C110" s="404">
        <f>C93+C98+C102+C107</f>
        <v>9123</v>
      </c>
      <c r="D110" s="405"/>
      <c r="E110" s="406"/>
    </row>
    <row r="111" spans="1:5" ht="15" customHeight="1" x14ac:dyDescent="0.35">
      <c r="A111" s="661" t="s">
        <v>147</v>
      </c>
      <c r="B111" s="653"/>
      <c r="C111" s="407">
        <v>65</v>
      </c>
      <c r="D111" s="408">
        <v>0</v>
      </c>
      <c r="E111" s="362">
        <v>0</v>
      </c>
    </row>
    <row r="112" spans="1:5" ht="15" customHeight="1" x14ac:dyDescent="0.35">
      <c r="A112" s="662" t="s">
        <v>34</v>
      </c>
      <c r="B112" s="663"/>
      <c r="C112" s="365">
        <v>65</v>
      </c>
      <c r="D112" s="409">
        <v>0</v>
      </c>
      <c r="E112" s="366">
        <v>0</v>
      </c>
    </row>
    <row r="115" spans="1:4" ht="33" customHeight="1" x14ac:dyDescent="0.35">
      <c r="A115" s="634" t="s">
        <v>183</v>
      </c>
      <c r="B115" s="623"/>
      <c r="C115" s="623"/>
      <c r="D115" s="624"/>
    </row>
    <row r="116" spans="1:4" ht="14.25" customHeight="1" x14ac:dyDescent="0.35">
      <c r="A116" s="665" t="s">
        <v>184</v>
      </c>
      <c r="B116" s="666"/>
      <c r="C116" s="666"/>
      <c r="D116" s="667"/>
    </row>
    <row r="117" spans="1:4" ht="14.25" customHeight="1" x14ac:dyDescent="0.35">
      <c r="A117" s="654"/>
      <c r="B117" s="639"/>
      <c r="C117" s="639"/>
      <c r="D117" s="639"/>
    </row>
    <row r="118" spans="1:4" ht="50.25" customHeight="1" x14ac:dyDescent="0.35">
      <c r="A118" s="634" t="s">
        <v>185</v>
      </c>
      <c r="B118" s="623"/>
      <c r="C118" s="623"/>
      <c r="D118" s="624"/>
    </row>
    <row r="119" spans="1:4" ht="14.25" customHeight="1" x14ac:dyDescent="0.35">
      <c r="A119" s="665" t="s">
        <v>186</v>
      </c>
      <c r="B119" s="666"/>
      <c r="C119" s="666"/>
      <c r="D119" s="667"/>
    </row>
    <row r="120" spans="1:4" ht="14.25" customHeight="1" x14ac:dyDescent="0.35">
      <c r="A120" s="655"/>
      <c r="B120" s="631"/>
      <c r="C120" s="631"/>
      <c r="D120" s="631"/>
    </row>
    <row r="121" spans="1:4" ht="77.25" customHeight="1" x14ac:dyDescent="0.35">
      <c r="A121" s="634" t="s">
        <v>187</v>
      </c>
      <c r="B121" s="623"/>
      <c r="C121" s="623"/>
      <c r="D121" s="624"/>
    </row>
    <row r="122" spans="1:4" ht="14.25" customHeight="1" x14ac:dyDescent="0.35">
      <c r="A122" s="665" t="s">
        <v>188</v>
      </c>
      <c r="B122" s="666"/>
      <c r="C122" s="666"/>
      <c r="D122" s="667"/>
    </row>
  </sheetData>
  <mergeCells count="38">
    <mergeCell ref="A120:D120"/>
    <mergeCell ref="A121:D121"/>
    <mergeCell ref="A122:D122"/>
    <mergeCell ref="A111:B111"/>
    <mergeCell ref="A112:B112"/>
    <mergeCell ref="A115:D115"/>
    <mergeCell ref="A116:D116"/>
    <mergeCell ref="A117:D117"/>
    <mergeCell ref="A118:D118"/>
    <mergeCell ref="A119:D119"/>
    <mergeCell ref="D98:D101"/>
    <mergeCell ref="E98:E101"/>
    <mergeCell ref="D102:D106"/>
    <mergeCell ref="E102:E106"/>
    <mergeCell ref="D107:D109"/>
    <mergeCell ref="E107:E109"/>
    <mergeCell ref="A65:D65"/>
    <mergeCell ref="A66:D66"/>
    <mergeCell ref="A67:D67"/>
    <mergeCell ref="A71:B71"/>
    <mergeCell ref="E93:E97"/>
    <mergeCell ref="D93:D97"/>
    <mergeCell ref="A60:D60"/>
    <mergeCell ref="A61:D61"/>
    <mergeCell ref="A62:D62"/>
    <mergeCell ref="A63:D63"/>
    <mergeCell ref="A64:D64"/>
    <mergeCell ref="D40:D43"/>
    <mergeCell ref="E40:E43"/>
    <mergeCell ref="D44:D47"/>
    <mergeCell ref="E44:E47"/>
    <mergeCell ref="D49:D55"/>
    <mergeCell ref="E49:E55"/>
    <mergeCell ref="A3:B3"/>
    <mergeCell ref="D25:D33"/>
    <mergeCell ref="E25:E33"/>
    <mergeCell ref="D34:D39"/>
    <mergeCell ref="E34:E39"/>
  </mergeCells>
  <pageMargins left="0.7" right="0.7" top="0.75" bottom="0.75" header="0" footer="0"/>
  <pageSetup orientation="landscape"/>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1"/>
  <sheetViews>
    <sheetView workbookViewId="0">
      <selection activeCell="B13" sqref="B13"/>
    </sheetView>
  </sheetViews>
  <sheetFormatPr defaultColWidth="14.453125" defaultRowHeight="15" customHeight="1" x14ac:dyDescent="0.35"/>
  <cols>
    <col min="1" max="1" width="49.7265625" customWidth="1"/>
    <col min="2" max="2" width="21.7265625" customWidth="1"/>
    <col min="3" max="3" width="20" style="733" customWidth="1"/>
    <col min="4" max="4" width="47.08984375" style="733" customWidth="1"/>
    <col min="5" max="5" width="33.54296875" customWidth="1"/>
    <col min="6" max="6" width="28" customWidth="1"/>
    <col min="7"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734" t="s">
        <v>80</v>
      </c>
      <c r="D4" s="735" t="s">
        <v>81</v>
      </c>
    </row>
    <row r="5" spans="1:4" ht="14.25" customHeight="1" x14ac:dyDescent="0.35">
      <c r="A5" s="330" t="s">
        <v>21</v>
      </c>
      <c r="B5" s="331">
        <f t="shared" ref="B5:C5" si="0">SUM(B6,B12)</f>
        <v>55706</v>
      </c>
      <c r="C5" s="736">
        <f t="shared" si="0"/>
        <v>0</v>
      </c>
      <c r="D5" s="732"/>
    </row>
    <row r="6" spans="1:4" ht="14.25" customHeight="1" x14ac:dyDescent="0.35">
      <c r="A6" s="332" t="s">
        <v>47</v>
      </c>
      <c r="B6" s="333">
        <f>SUM(B7:B11)</f>
        <v>45706</v>
      </c>
      <c r="C6" s="737">
        <f>SUM(C7:C10)</f>
        <v>0</v>
      </c>
      <c r="D6" s="732"/>
    </row>
    <row r="7" spans="1:4" ht="14.25" customHeight="1" x14ac:dyDescent="0.35">
      <c r="A7" s="334" t="s">
        <v>189</v>
      </c>
      <c r="B7" s="335">
        <v>16080</v>
      </c>
      <c r="C7" s="738"/>
      <c r="D7" s="732"/>
    </row>
    <row r="8" spans="1:4" ht="14.25" customHeight="1" x14ac:dyDescent="0.35">
      <c r="A8" s="334" t="s">
        <v>190</v>
      </c>
      <c r="B8" s="335">
        <v>16080</v>
      </c>
      <c r="C8" s="738"/>
      <c r="D8" s="732"/>
    </row>
    <row r="9" spans="1:4" ht="14.25" customHeight="1" x14ac:dyDescent="0.35">
      <c r="A9" s="334" t="s">
        <v>191</v>
      </c>
      <c r="B9" s="335">
        <v>8040</v>
      </c>
      <c r="C9" s="738"/>
      <c r="D9" s="732"/>
    </row>
    <row r="10" spans="1:4" ht="14.25" customHeight="1" x14ac:dyDescent="0.35">
      <c r="A10" s="334" t="s">
        <v>192</v>
      </c>
      <c r="B10" s="335">
        <v>5506</v>
      </c>
      <c r="C10" s="738"/>
      <c r="D10" s="732"/>
    </row>
    <row r="11" spans="1:4" ht="14.25" customHeight="1" x14ac:dyDescent="0.35">
      <c r="A11" s="334" t="s">
        <v>86</v>
      </c>
      <c r="B11" s="335"/>
      <c r="C11" s="738"/>
      <c r="D11" s="732"/>
    </row>
    <row r="12" spans="1:4" ht="14.25" customHeight="1" x14ac:dyDescent="0.35">
      <c r="A12" s="332" t="s">
        <v>40</v>
      </c>
      <c r="B12" s="331">
        <f t="shared" ref="B12:C12" si="1">SUM(B13:B17)</f>
        <v>10000</v>
      </c>
      <c r="C12" s="736">
        <f t="shared" si="1"/>
        <v>0</v>
      </c>
      <c r="D12" s="732"/>
    </row>
    <row r="13" spans="1:4" ht="14.25" customHeight="1" x14ac:dyDescent="0.35">
      <c r="A13" s="334" t="s">
        <v>193</v>
      </c>
      <c r="B13" s="331">
        <v>10000</v>
      </c>
      <c r="C13" s="738"/>
      <c r="D13" s="732"/>
    </row>
    <row r="14" spans="1:4" ht="14.25" customHeight="1" x14ac:dyDescent="0.35">
      <c r="A14" s="334" t="s">
        <v>88</v>
      </c>
      <c r="B14" s="331"/>
      <c r="C14" s="738"/>
      <c r="D14" s="732"/>
    </row>
    <row r="15" spans="1:4" ht="14.25" customHeight="1" x14ac:dyDescent="0.35">
      <c r="A15" s="334" t="s">
        <v>89</v>
      </c>
      <c r="B15" s="331"/>
      <c r="C15" s="738"/>
      <c r="D15" s="732"/>
    </row>
    <row r="16" spans="1:4" ht="14.25" customHeight="1" x14ac:dyDescent="0.35">
      <c r="A16" s="337" t="s">
        <v>86</v>
      </c>
      <c r="B16" s="331"/>
      <c r="C16" s="738"/>
      <c r="D16" s="732"/>
    </row>
    <row r="17" spans="1:5" ht="14.25" customHeight="1" x14ac:dyDescent="0.35">
      <c r="A17" s="338" t="s">
        <v>86</v>
      </c>
      <c r="B17" s="331"/>
      <c r="C17" s="738"/>
      <c r="D17" s="732"/>
    </row>
    <row r="18" spans="1:5" ht="14.25" customHeight="1" x14ac:dyDescent="0.35">
      <c r="A18" s="330" t="s">
        <v>24</v>
      </c>
      <c r="B18" s="331">
        <f t="shared" ref="B18:C18" si="2">B5*0.4</f>
        <v>22282.400000000001</v>
      </c>
      <c r="C18" s="736">
        <f t="shared" si="2"/>
        <v>0</v>
      </c>
      <c r="D18" s="732"/>
    </row>
    <row r="19" spans="1:5" ht="14.25" customHeight="1" x14ac:dyDescent="0.35">
      <c r="A19" s="339" t="s">
        <v>55</v>
      </c>
      <c r="B19" s="331">
        <f>C55</f>
        <v>14000</v>
      </c>
      <c r="C19" s="739"/>
      <c r="D19" s="738"/>
    </row>
    <row r="20" spans="1:5" ht="14.25" customHeight="1" x14ac:dyDescent="0.35">
      <c r="A20" s="339" t="s">
        <v>56</v>
      </c>
      <c r="B20" s="134">
        <f>B18-B19</f>
        <v>8282.4000000000015</v>
      </c>
      <c r="C20" s="740"/>
      <c r="D20" s="738"/>
    </row>
    <row r="21" spans="1:5" ht="14.25" customHeight="1" x14ac:dyDescent="0.35">
      <c r="A21" s="330" t="s">
        <v>20</v>
      </c>
      <c r="B21" s="159">
        <f t="shared" ref="B21:C21" si="3">B5+B18</f>
        <v>77988.399999999994</v>
      </c>
      <c r="C21" s="741">
        <f t="shared" si="3"/>
        <v>0</v>
      </c>
      <c r="D21" s="738"/>
    </row>
    <row r="22" spans="1:5" ht="14.25" customHeight="1" x14ac:dyDescent="0.35">
      <c r="A22" s="326"/>
    </row>
    <row r="23" spans="1:5" ht="36" customHeight="1" x14ac:dyDescent="0.35">
      <c r="A23" s="343" t="s">
        <v>90</v>
      </c>
      <c r="B23" s="228"/>
      <c r="C23" s="742"/>
    </row>
    <row r="24" spans="1:5" ht="14.25" customHeight="1" x14ac:dyDescent="0.35">
      <c r="A24" s="344" t="s">
        <v>91</v>
      </c>
      <c r="B24" s="345" t="s">
        <v>92</v>
      </c>
      <c r="C24" s="743" t="s">
        <v>93</v>
      </c>
      <c r="D24" s="744" t="s">
        <v>94</v>
      </c>
      <c r="E24" s="348" t="s">
        <v>95</v>
      </c>
    </row>
    <row r="25" spans="1:5" ht="12" customHeight="1" x14ac:dyDescent="0.35">
      <c r="A25" s="236" t="s">
        <v>62</v>
      </c>
      <c r="B25" s="137"/>
      <c r="C25" s="736">
        <f>SUM(C26:C33)</f>
        <v>0</v>
      </c>
      <c r="D25" s="745" t="s">
        <v>194</v>
      </c>
      <c r="E25" s="643"/>
    </row>
    <row r="26" spans="1:5" ht="14.25" customHeight="1" x14ac:dyDescent="0.35">
      <c r="A26" s="349" t="s">
        <v>195</v>
      </c>
      <c r="B26" s="137" t="s">
        <v>98</v>
      </c>
      <c r="C26" s="746"/>
      <c r="D26" s="747"/>
      <c r="E26" s="644"/>
    </row>
    <row r="27" spans="1:5" ht="14.25" customHeight="1" x14ac:dyDescent="0.35">
      <c r="A27" s="349"/>
      <c r="B27" s="358"/>
      <c r="C27" s="748"/>
      <c r="D27" s="747"/>
      <c r="E27" s="644"/>
    </row>
    <row r="28" spans="1:5" ht="14.25" customHeight="1" x14ac:dyDescent="0.35">
      <c r="A28" s="349" t="s">
        <v>196</v>
      </c>
      <c r="B28" s="732" t="s">
        <v>98</v>
      </c>
      <c r="C28" s="749"/>
      <c r="D28" s="747"/>
      <c r="E28" s="644"/>
    </row>
    <row r="29" spans="1:5" ht="14.25" customHeight="1" x14ac:dyDescent="0.35">
      <c r="A29" s="349"/>
      <c r="B29" s="137"/>
      <c r="C29" s="749"/>
      <c r="D29" s="747"/>
      <c r="E29" s="644"/>
    </row>
    <row r="30" spans="1:5" ht="14.25" customHeight="1" x14ac:dyDescent="0.35">
      <c r="A30" s="349"/>
      <c r="B30" s="137"/>
      <c r="C30" s="749"/>
      <c r="D30" s="747"/>
      <c r="E30" s="644"/>
    </row>
    <row r="31" spans="1:5" ht="14.25" customHeight="1" x14ac:dyDescent="0.35">
      <c r="A31" s="349"/>
      <c r="B31" s="137"/>
      <c r="C31" s="749"/>
      <c r="D31" s="747"/>
      <c r="E31" s="644"/>
    </row>
    <row r="32" spans="1:5" ht="14.25" customHeight="1" x14ac:dyDescent="0.35">
      <c r="A32" s="353"/>
      <c r="B32" s="137"/>
      <c r="C32" s="748"/>
      <c r="D32" s="747"/>
      <c r="E32" s="644"/>
    </row>
    <row r="33" spans="1:5" ht="15" customHeight="1" x14ac:dyDescent="0.35">
      <c r="A33" s="353"/>
      <c r="B33" s="137"/>
      <c r="C33" s="748"/>
      <c r="D33" s="750"/>
      <c r="E33" s="645"/>
    </row>
    <row r="34" spans="1:5" ht="14.25" customHeight="1" x14ac:dyDescent="0.35">
      <c r="A34" s="236" t="s">
        <v>63</v>
      </c>
      <c r="B34" s="137"/>
      <c r="C34" s="736">
        <f>SUM(C35:C39)</f>
        <v>11000</v>
      </c>
      <c r="D34" s="745" t="s">
        <v>197</v>
      </c>
      <c r="E34" s="643"/>
    </row>
    <row r="35" spans="1:5" ht="14.25" customHeight="1" x14ac:dyDescent="0.35">
      <c r="A35" s="353"/>
      <c r="B35" s="137"/>
      <c r="C35" s="748">
        <v>0</v>
      </c>
      <c r="D35" s="747"/>
      <c r="E35" s="644"/>
    </row>
    <row r="36" spans="1:5" ht="14.25" customHeight="1" x14ac:dyDescent="0.35">
      <c r="A36" s="349" t="s">
        <v>198</v>
      </c>
      <c r="B36" s="137" t="s">
        <v>199</v>
      </c>
      <c r="C36" s="746">
        <v>4000</v>
      </c>
      <c r="D36" s="747"/>
      <c r="E36" s="644"/>
    </row>
    <row r="37" spans="1:5" ht="30" customHeight="1" x14ac:dyDescent="0.35">
      <c r="A37" s="349" t="s">
        <v>200</v>
      </c>
      <c r="B37" s="137" t="s">
        <v>201</v>
      </c>
      <c r="C37" s="748">
        <v>4000</v>
      </c>
      <c r="D37" s="747"/>
      <c r="E37" s="644"/>
    </row>
    <row r="38" spans="1:5" ht="14.25" customHeight="1" x14ac:dyDescent="0.35">
      <c r="A38" s="349" t="s">
        <v>202</v>
      </c>
      <c r="B38" s="137" t="s">
        <v>203</v>
      </c>
      <c r="C38" s="748">
        <v>3000</v>
      </c>
      <c r="D38" s="747"/>
      <c r="E38" s="644"/>
    </row>
    <row r="39" spans="1:5" ht="14.25" customHeight="1" x14ac:dyDescent="0.35">
      <c r="A39" s="349" t="s">
        <v>204</v>
      </c>
      <c r="B39" s="137" t="s">
        <v>205</v>
      </c>
      <c r="C39" s="748">
        <v>0</v>
      </c>
      <c r="D39" s="750"/>
      <c r="E39" s="645"/>
    </row>
    <row r="40" spans="1:5" ht="14.25" customHeight="1" x14ac:dyDescent="0.35">
      <c r="A40" s="354" t="s">
        <v>64</v>
      </c>
      <c r="B40" s="137"/>
      <c r="C40" s="737">
        <f>SUM(C41:C43)</f>
        <v>1000</v>
      </c>
      <c r="D40" s="745" t="s">
        <v>206</v>
      </c>
      <c r="E40" s="643"/>
    </row>
    <row r="41" spans="1:5" ht="14.25" customHeight="1" x14ac:dyDescent="0.35">
      <c r="A41" s="349" t="s">
        <v>207</v>
      </c>
      <c r="B41" s="137" t="s">
        <v>199</v>
      </c>
      <c r="C41" s="748">
        <v>1000</v>
      </c>
      <c r="D41" s="747"/>
      <c r="E41" s="644"/>
    </row>
    <row r="42" spans="1:5" ht="14.25" customHeight="1" x14ac:dyDescent="0.35">
      <c r="A42" s="349" t="s">
        <v>208</v>
      </c>
      <c r="B42" s="137"/>
      <c r="C42" s="748"/>
      <c r="D42" s="747"/>
      <c r="E42" s="644"/>
    </row>
    <row r="43" spans="1:5" ht="14.25" customHeight="1" x14ac:dyDescent="0.35">
      <c r="A43" s="353"/>
      <c r="B43" s="137"/>
      <c r="C43" s="751"/>
      <c r="D43" s="750"/>
      <c r="E43" s="645"/>
    </row>
    <row r="44" spans="1:5" ht="14.25" customHeight="1" x14ac:dyDescent="0.35">
      <c r="A44" s="354" t="s">
        <v>65</v>
      </c>
      <c r="B44" s="137"/>
      <c r="C44" s="736">
        <f>SUM(C45:C47)</f>
        <v>2000</v>
      </c>
      <c r="D44" s="745" t="s">
        <v>209</v>
      </c>
      <c r="E44" s="646"/>
    </row>
    <row r="45" spans="1:5" ht="14.25" customHeight="1" x14ac:dyDescent="0.35">
      <c r="A45" s="418" t="s">
        <v>210</v>
      </c>
      <c r="B45" s="137"/>
      <c r="C45" s="752">
        <v>2000</v>
      </c>
      <c r="D45" s="747"/>
      <c r="E45" s="644"/>
    </row>
    <row r="46" spans="1:5" ht="14.25" customHeight="1" x14ac:dyDescent="0.35">
      <c r="A46" s="418" t="s">
        <v>211</v>
      </c>
      <c r="B46" s="137"/>
      <c r="C46" s="752"/>
      <c r="D46" s="747"/>
      <c r="E46" s="644"/>
    </row>
    <row r="47" spans="1:5" ht="14.25" customHeight="1" x14ac:dyDescent="0.35">
      <c r="A47" s="353"/>
      <c r="B47" s="137"/>
      <c r="C47" s="752"/>
      <c r="D47" s="750"/>
      <c r="E47" s="645"/>
    </row>
    <row r="48" spans="1:5" ht="14.25" customHeight="1" x14ac:dyDescent="0.35">
      <c r="A48" s="236" t="s">
        <v>66</v>
      </c>
      <c r="B48" s="137"/>
      <c r="C48" s="732">
        <f>SUM(C49:C54)</f>
        <v>0</v>
      </c>
      <c r="D48" s="753"/>
      <c r="E48" s="650"/>
    </row>
    <row r="49" spans="1:5" ht="15.75" customHeight="1" x14ac:dyDescent="0.35">
      <c r="A49" s="357" t="s">
        <v>118</v>
      </c>
      <c r="B49" s="358"/>
      <c r="C49" s="752"/>
      <c r="D49" s="747"/>
      <c r="E49" s="644"/>
    </row>
    <row r="50" spans="1:5" ht="15.75" customHeight="1" x14ac:dyDescent="0.35">
      <c r="A50" s="359"/>
      <c r="B50" s="137"/>
      <c r="C50" s="752"/>
      <c r="D50" s="747"/>
      <c r="E50" s="644"/>
    </row>
    <row r="51" spans="1:5" ht="15.75" customHeight="1" x14ac:dyDescent="0.35">
      <c r="A51" s="359"/>
      <c r="B51" s="137"/>
      <c r="C51" s="748">
        <f>SUM(C52:C54)</f>
        <v>0</v>
      </c>
      <c r="D51" s="747"/>
      <c r="E51" s="644"/>
    </row>
    <row r="52" spans="1:5" ht="15.75" customHeight="1" x14ac:dyDescent="0.35">
      <c r="A52" s="359"/>
      <c r="B52" s="137"/>
      <c r="C52" s="748">
        <v>0</v>
      </c>
      <c r="D52" s="747"/>
      <c r="E52" s="644"/>
    </row>
    <row r="53" spans="1:5" ht="15.75" customHeight="1" x14ac:dyDescent="0.35">
      <c r="A53" s="359"/>
      <c r="B53" s="137"/>
      <c r="C53" s="748">
        <v>0</v>
      </c>
      <c r="D53" s="747"/>
      <c r="E53" s="644"/>
    </row>
    <row r="54" spans="1:5" ht="15.75" customHeight="1" x14ac:dyDescent="0.35">
      <c r="A54" s="359"/>
      <c r="B54" s="137"/>
      <c r="C54" s="748">
        <v>0</v>
      </c>
      <c r="D54" s="750"/>
      <c r="E54" s="645"/>
    </row>
    <row r="55" spans="1:5" ht="14.25" customHeight="1" x14ac:dyDescent="0.35">
      <c r="A55" s="353"/>
      <c r="B55" s="360" t="s">
        <v>119</v>
      </c>
      <c r="C55" s="741">
        <f>C25+C34+C40+C44+C48</f>
        <v>14000</v>
      </c>
      <c r="D55" s="754"/>
      <c r="E55" s="362"/>
    </row>
    <row r="56" spans="1:5" ht="14.25" customHeight="1" x14ac:dyDescent="0.35">
      <c r="A56" s="363"/>
      <c r="B56" s="364" t="s">
        <v>120</v>
      </c>
      <c r="C56" s="755">
        <v>30</v>
      </c>
      <c r="D56" s="755">
        <v>0</v>
      </c>
      <c r="E56" s="366"/>
    </row>
    <row r="57" spans="1:5" ht="14.25" customHeight="1" x14ac:dyDescent="0.35">
      <c r="A57" s="326"/>
      <c r="B57" s="367"/>
      <c r="C57" s="756"/>
    </row>
    <row r="58" spans="1:5" ht="30.75" customHeight="1" x14ac:dyDescent="0.35">
      <c r="A58" s="326"/>
    </row>
    <row r="59" spans="1:5" ht="39.75" customHeight="1" x14ac:dyDescent="0.35">
      <c r="A59" s="634" t="s">
        <v>212</v>
      </c>
      <c r="B59" s="623"/>
      <c r="C59" s="623"/>
      <c r="D59" s="624"/>
    </row>
    <row r="60" spans="1:5" ht="86.25" customHeight="1" x14ac:dyDescent="0.35">
      <c r="A60" s="665" t="s">
        <v>213</v>
      </c>
      <c r="B60" s="666"/>
      <c r="C60" s="666"/>
      <c r="D60" s="667"/>
    </row>
    <row r="61" spans="1:5" ht="17.25" customHeight="1" x14ac:dyDescent="0.35">
      <c r="A61" s="654"/>
      <c r="B61" s="639"/>
      <c r="C61" s="639"/>
      <c r="D61" s="639"/>
    </row>
    <row r="62" spans="1:5" ht="72" customHeight="1" x14ac:dyDescent="0.35">
      <c r="A62" s="634" t="s">
        <v>214</v>
      </c>
      <c r="B62" s="623"/>
      <c r="C62" s="623"/>
      <c r="D62" s="624"/>
    </row>
    <row r="63" spans="1:5" ht="63.75" customHeight="1" x14ac:dyDescent="0.35">
      <c r="A63" s="665" t="s">
        <v>215</v>
      </c>
      <c r="B63" s="666"/>
      <c r="C63" s="666"/>
      <c r="D63" s="667"/>
    </row>
    <row r="64" spans="1:5" ht="25.5" customHeight="1" x14ac:dyDescent="0.35">
      <c r="A64" s="655"/>
      <c r="B64" s="631"/>
      <c r="C64" s="631"/>
      <c r="D64" s="631"/>
    </row>
    <row r="65" spans="1:4" ht="55.5" customHeight="1" x14ac:dyDescent="0.35">
      <c r="A65" s="634" t="s">
        <v>216</v>
      </c>
      <c r="B65" s="623"/>
      <c r="C65" s="623"/>
      <c r="D65" s="624"/>
    </row>
    <row r="66" spans="1:4" ht="41.25" customHeight="1" x14ac:dyDescent="0.35">
      <c r="A66" s="665"/>
      <c r="B66" s="666"/>
      <c r="C66" s="666"/>
      <c r="D66" s="667"/>
    </row>
    <row r="67" spans="1:4" ht="14.25" customHeight="1" x14ac:dyDescent="0.35">
      <c r="A67" s="326"/>
      <c r="B67" s="228"/>
      <c r="C67" s="742"/>
      <c r="D67" s="757"/>
    </row>
    <row r="68" spans="1:4" ht="18" customHeight="1" x14ac:dyDescent="0.35">
      <c r="A68" s="282" t="s">
        <v>45</v>
      </c>
      <c r="B68" s="114"/>
      <c r="C68" s="757"/>
      <c r="D68" s="757"/>
    </row>
    <row r="69" spans="1:4" ht="14.25" customHeight="1" x14ac:dyDescent="0.35">
      <c r="A69" s="114"/>
      <c r="B69" s="114"/>
      <c r="C69" s="757"/>
      <c r="D69" s="757"/>
    </row>
    <row r="70" spans="1:4" ht="14.25" customHeight="1" x14ac:dyDescent="0.35">
      <c r="A70" s="656" t="s">
        <v>78</v>
      </c>
      <c r="B70" s="639"/>
      <c r="D70" s="757"/>
    </row>
    <row r="71" spans="1:4" ht="14.25" customHeight="1" x14ac:dyDescent="0.35">
      <c r="A71" s="371" t="s">
        <v>39</v>
      </c>
      <c r="B71" s="372" t="s">
        <v>79</v>
      </c>
      <c r="C71" s="758" t="s">
        <v>80</v>
      </c>
      <c r="D71" s="759" t="s">
        <v>128</v>
      </c>
    </row>
    <row r="72" spans="1:4" ht="14.25" customHeight="1" x14ac:dyDescent="0.35">
      <c r="A72" s="375" t="s">
        <v>21</v>
      </c>
      <c r="B72" s="331">
        <f t="shared" ref="B72:C72" si="4">SUM(B73,B79)</f>
        <v>28963</v>
      </c>
      <c r="C72" s="760">
        <f t="shared" si="4"/>
        <v>0</v>
      </c>
      <c r="D72" s="761"/>
    </row>
    <row r="73" spans="1:4" ht="14.25" customHeight="1" x14ac:dyDescent="0.35">
      <c r="A73" s="378" t="s">
        <v>47</v>
      </c>
      <c r="B73" s="331">
        <f t="shared" ref="B73:C73" si="5">SUM(B74:B77)</f>
        <v>21383</v>
      </c>
      <c r="C73" s="762">
        <f t="shared" si="5"/>
        <v>0</v>
      </c>
      <c r="D73" s="761"/>
    </row>
    <row r="74" spans="1:4" ht="14.25" customHeight="1" x14ac:dyDescent="0.35">
      <c r="A74" s="380" t="s">
        <v>217</v>
      </c>
      <c r="B74" s="335">
        <v>16080</v>
      </c>
      <c r="C74" s="763"/>
      <c r="D74" s="761"/>
    </row>
    <row r="75" spans="1:4" ht="14.25" customHeight="1" x14ac:dyDescent="0.35">
      <c r="A75" s="380" t="s">
        <v>218</v>
      </c>
      <c r="B75" s="335"/>
      <c r="C75" s="763"/>
      <c r="D75" s="761"/>
    </row>
    <row r="76" spans="1:4" ht="14.25" customHeight="1" x14ac:dyDescent="0.35">
      <c r="A76" s="380" t="s">
        <v>219</v>
      </c>
      <c r="B76" s="335"/>
      <c r="C76" s="763"/>
      <c r="D76" s="761"/>
    </row>
    <row r="77" spans="1:4" ht="14.25" customHeight="1" x14ac:dyDescent="0.35">
      <c r="A77" s="380" t="s">
        <v>220</v>
      </c>
      <c r="B77" s="335">
        <v>5303</v>
      </c>
      <c r="C77" s="763"/>
      <c r="D77" s="761"/>
    </row>
    <row r="78" spans="1:4" ht="14.25" customHeight="1" x14ac:dyDescent="0.35">
      <c r="A78" s="380"/>
      <c r="B78" s="335"/>
      <c r="C78" s="764"/>
      <c r="D78" s="761"/>
    </row>
    <row r="79" spans="1:4" ht="14.25" customHeight="1" x14ac:dyDescent="0.35">
      <c r="A79" s="378" t="s">
        <v>40</v>
      </c>
      <c r="B79" s="331">
        <f t="shared" ref="B79:C79" si="6">SUM(B80:B84)</f>
        <v>7580</v>
      </c>
      <c r="C79" s="760">
        <f t="shared" si="6"/>
        <v>0</v>
      </c>
      <c r="D79" s="761"/>
    </row>
    <row r="80" spans="1:4" ht="14.25" customHeight="1" x14ac:dyDescent="0.35">
      <c r="A80" s="380" t="s">
        <v>193</v>
      </c>
      <c r="B80" s="331">
        <v>7580</v>
      </c>
      <c r="C80" s="763"/>
      <c r="D80" s="761"/>
    </row>
    <row r="81" spans="1:5" ht="14.25" customHeight="1" x14ac:dyDescent="0.35">
      <c r="A81" s="380" t="s">
        <v>88</v>
      </c>
      <c r="B81" s="331"/>
      <c r="C81" s="763"/>
      <c r="D81" s="761"/>
    </row>
    <row r="82" spans="1:5" ht="14.25" customHeight="1" x14ac:dyDescent="0.35">
      <c r="A82" s="380" t="s">
        <v>89</v>
      </c>
      <c r="B82" s="331"/>
      <c r="C82" s="763"/>
      <c r="D82" s="761"/>
    </row>
    <row r="83" spans="1:5" ht="14.25" customHeight="1" x14ac:dyDescent="0.35">
      <c r="A83" s="380" t="s">
        <v>86</v>
      </c>
      <c r="B83" s="331"/>
      <c r="C83" s="763"/>
      <c r="D83" s="761"/>
    </row>
    <row r="84" spans="1:5" ht="14.25" customHeight="1" x14ac:dyDescent="0.35">
      <c r="A84" s="383" t="s">
        <v>86</v>
      </c>
      <c r="B84" s="331"/>
      <c r="C84" s="763"/>
      <c r="D84" s="761"/>
    </row>
    <row r="85" spans="1:5" ht="14.25" customHeight="1" x14ac:dyDescent="0.35">
      <c r="A85" s="375" t="s">
        <v>24</v>
      </c>
      <c r="B85" s="331">
        <f t="shared" ref="B85:C85" si="7">B72*0.4</f>
        <v>11585.2</v>
      </c>
      <c r="C85" s="760">
        <f t="shared" si="7"/>
        <v>0</v>
      </c>
      <c r="D85" s="761"/>
    </row>
    <row r="86" spans="1:5" ht="14.25" customHeight="1" x14ac:dyDescent="0.35">
      <c r="A86" s="384" t="s">
        <v>55</v>
      </c>
      <c r="B86" s="331">
        <v>10000</v>
      </c>
      <c r="C86" s="765">
        <f>D122</f>
        <v>0</v>
      </c>
      <c r="D86" s="766"/>
    </row>
    <row r="87" spans="1:5" ht="14.25" customHeight="1" x14ac:dyDescent="0.35">
      <c r="A87" s="384" t="s">
        <v>56</v>
      </c>
      <c r="B87" s="137">
        <v>1585</v>
      </c>
      <c r="C87" s="767">
        <f>C85-C86</f>
        <v>0</v>
      </c>
      <c r="D87" s="766"/>
    </row>
    <row r="88" spans="1:5" ht="14.25" customHeight="1" x14ac:dyDescent="0.35">
      <c r="A88" s="387" t="s">
        <v>20</v>
      </c>
      <c r="B88" s="158">
        <f t="shared" ref="B88:C88" si="8">B72+B85</f>
        <v>40548.199999999997</v>
      </c>
      <c r="C88" s="768">
        <f t="shared" si="8"/>
        <v>0</v>
      </c>
      <c r="D88" s="769"/>
    </row>
    <row r="89" spans="1:5" ht="14.25" customHeight="1" x14ac:dyDescent="0.35">
      <c r="A89" s="326"/>
      <c r="D89" s="770"/>
      <c r="E89" s="389"/>
    </row>
    <row r="90" spans="1:5" ht="14.25" customHeight="1" x14ac:dyDescent="0.35">
      <c r="A90" s="229" t="s">
        <v>90</v>
      </c>
      <c r="D90" s="771"/>
      <c r="E90" s="391"/>
    </row>
    <row r="91" spans="1:5" ht="14.25" customHeight="1" x14ac:dyDescent="0.35">
      <c r="A91" s="392" t="s">
        <v>91</v>
      </c>
      <c r="B91" s="175" t="s">
        <v>92</v>
      </c>
      <c r="C91" s="772" t="s">
        <v>93</v>
      </c>
      <c r="D91" s="773" t="s">
        <v>94</v>
      </c>
      <c r="E91" s="262" t="s">
        <v>95</v>
      </c>
    </row>
    <row r="92" spans="1:5" ht="14.25" customHeight="1" x14ac:dyDescent="0.35">
      <c r="A92" s="236" t="s">
        <v>74</v>
      </c>
      <c r="B92" s="137"/>
      <c r="C92" s="774">
        <f>SUM(C93:C96)</f>
        <v>4000</v>
      </c>
      <c r="D92" s="775" t="s">
        <v>221</v>
      </c>
      <c r="E92" s="657"/>
    </row>
    <row r="93" spans="1:5" ht="14.25" customHeight="1" x14ac:dyDescent="0.35">
      <c r="A93" s="349" t="s">
        <v>222</v>
      </c>
      <c r="B93" s="137" t="s">
        <v>223</v>
      </c>
      <c r="C93" s="776">
        <v>4000</v>
      </c>
      <c r="D93" s="777"/>
      <c r="E93" s="644"/>
    </row>
    <row r="94" spans="1:5" ht="14.25" customHeight="1" x14ac:dyDescent="0.35">
      <c r="A94" s="349" t="s">
        <v>136</v>
      </c>
      <c r="B94" s="137"/>
      <c r="C94" s="776"/>
      <c r="D94" s="777"/>
      <c r="E94" s="644"/>
    </row>
    <row r="95" spans="1:5" ht="14.25" customHeight="1" x14ac:dyDescent="0.35">
      <c r="A95" s="349" t="s">
        <v>137</v>
      </c>
      <c r="B95" s="137"/>
      <c r="C95" s="776"/>
      <c r="D95" s="777"/>
      <c r="E95" s="644"/>
    </row>
    <row r="96" spans="1:5" ht="14.25" customHeight="1" x14ac:dyDescent="0.35">
      <c r="A96" s="353"/>
      <c r="B96" s="137"/>
      <c r="C96" s="776"/>
      <c r="D96" s="778"/>
      <c r="E96" s="645"/>
    </row>
    <row r="97" spans="1:5" ht="14.25" customHeight="1" x14ac:dyDescent="0.35">
      <c r="A97" s="236" t="s">
        <v>138</v>
      </c>
      <c r="B97" s="137"/>
      <c r="C97" s="774">
        <f>SUM(C98:C100)</f>
        <v>6000</v>
      </c>
      <c r="D97" s="779" t="s">
        <v>224</v>
      </c>
      <c r="E97" s="657"/>
    </row>
    <row r="98" spans="1:5" ht="14.25" customHeight="1" x14ac:dyDescent="0.35">
      <c r="A98" s="349" t="s">
        <v>225</v>
      </c>
      <c r="B98" s="137"/>
      <c r="C98" s="752">
        <v>2000</v>
      </c>
      <c r="D98" s="780"/>
      <c r="E98" s="644"/>
    </row>
    <row r="99" spans="1:5" ht="14.25" customHeight="1" x14ac:dyDescent="0.35">
      <c r="A99" s="349" t="s">
        <v>226</v>
      </c>
      <c r="B99" s="137"/>
      <c r="C99" s="776">
        <v>2000</v>
      </c>
      <c r="D99" s="780"/>
      <c r="E99" s="644"/>
    </row>
    <row r="100" spans="1:5" ht="14.25" customHeight="1" x14ac:dyDescent="0.35">
      <c r="A100" s="353" t="s">
        <v>227</v>
      </c>
      <c r="B100" s="137"/>
      <c r="C100" s="781">
        <v>2000</v>
      </c>
      <c r="D100" s="782"/>
      <c r="E100" s="645"/>
    </row>
    <row r="101" spans="1:5" ht="14.25" customHeight="1" x14ac:dyDescent="0.35">
      <c r="A101" s="236" t="s">
        <v>75</v>
      </c>
      <c r="B101" s="137"/>
      <c r="C101" s="774">
        <f>SUM(C102:C105)</f>
        <v>0</v>
      </c>
      <c r="D101" s="775" t="s">
        <v>228</v>
      </c>
      <c r="E101" s="657"/>
    </row>
    <row r="102" spans="1:5" ht="14.25" customHeight="1" x14ac:dyDescent="0.35">
      <c r="A102" s="349" t="s">
        <v>229</v>
      </c>
      <c r="B102" s="137" t="s">
        <v>230</v>
      </c>
      <c r="C102" s="781">
        <v>0</v>
      </c>
      <c r="D102" s="777"/>
      <c r="E102" s="644"/>
    </row>
    <row r="103" spans="1:5" ht="14.25" customHeight="1" x14ac:dyDescent="0.35">
      <c r="A103" s="399" t="s">
        <v>145</v>
      </c>
      <c r="B103" s="137"/>
      <c r="C103" s="783"/>
      <c r="D103" s="777"/>
      <c r="E103" s="644"/>
    </row>
    <row r="104" spans="1:5" ht="14.25" customHeight="1" x14ac:dyDescent="0.35">
      <c r="A104" s="353"/>
      <c r="B104" s="137"/>
      <c r="C104" s="784"/>
      <c r="D104" s="777"/>
      <c r="E104" s="644"/>
    </row>
    <row r="105" spans="1:5" ht="14.25" customHeight="1" x14ac:dyDescent="0.35">
      <c r="A105" s="353"/>
      <c r="B105" s="137"/>
      <c r="C105" s="785"/>
      <c r="D105" s="778"/>
      <c r="E105" s="645"/>
    </row>
    <row r="106" spans="1:5" ht="14.25" customHeight="1" x14ac:dyDescent="0.35">
      <c r="A106" s="354" t="s">
        <v>66</v>
      </c>
      <c r="B106" s="137"/>
      <c r="C106" s="786">
        <f>SUM(C107:C108)</f>
        <v>0</v>
      </c>
      <c r="D106" s="787"/>
      <c r="E106" s="657"/>
    </row>
    <row r="107" spans="1:5" ht="14.25" customHeight="1" x14ac:dyDescent="0.35">
      <c r="A107" s="349" t="s">
        <v>146</v>
      </c>
      <c r="B107" s="137"/>
      <c r="C107" s="783"/>
      <c r="D107" s="777"/>
      <c r="E107" s="644"/>
    </row>
    <row r="108" spans="1:5" ht="19.5" customHeight="1" x14ac:dyDescent="0.35">
      <c r="A108" s="349" t="s">
        <v>136</v>
      </c>
      <c r="B108" s="137"/>
      <c r="C108" s="783"/>
      <c r="D108" s="778"/>
      <c r="E108" s="645"/>
    </row>
    <row r="109" spans="1:5" ht="33.75" customHeight="1" x14ac:dyDescent="0.35">
      <c r="A109" s="353"/>
      <c r="B109" s="360" t="s">
        <v>119</v>
      </c>
      <c r="C109" s="788">
        <f>C92+C97+C101+C106</f>
        <v>10000</v>
      </c>
      <c r="D109" s="789"/>
      <c r="E109" s="406"/>
    </row>
    <row r="110" spans="1:5" ht="32.25" customHeight="1" x14ac:dyDescent="0.35">
      <c r="A110" s="661" t="s">
        <v>147</v>
      </c>
      <c r="B110" s="653"/>
      <c r="C110" s="790">
        <v>84</v>
      </c>
      <c r="D110" s="791">
        <v>0</v>
      </c>
      <c r="E110" s="362">
        <v>0</v>
      </c>
    </row>
    <row r="111" spans="1:5" ht="29.25" customHeight="1" x14ac:dyDescent="0.35">
      <c r="A111" s="662" t="s">
        <v>34</v>
      </c>
      <c r="B111" s="663"/>
      <c r="C111" s="755">
        <v>250</v>
      </c>
      <c r="D111" s="792">
        <v>0</v>
      </c>
      <c r="E111" s="366">
        <v>0</v>
      </c>
    </row>
    <row r="114" spans="1:4" ht="60" customHeight="1" x14ac:dyDescent="0.35">
      <c r="A114" s="634" t="s">
        <v>231</v>
      </c>
      <c r="B114" s="623"/>
      <c r="C114" s="623"/>
      <c r="D114" s="624"/>
    </row>
    <row r="115" spans="1:4" ht="117.75" customHeight="1" x14ac:dyDescent="0.35">
      <c r="A115" s="665" t="s">
        <v>232</v>
      </c>
      <c r="B115" s="666"/>
      <c r="C115" s="666"/>
      <c r="D115" s="667"/>
    </row>
    <row r="116" spans="1:4" ht="28.5" customHeight="1" x14ac:dyDescent="0.35">
      <c r="A116" s="654"/>
      <c r="B116" s="639"/>
      <c r="C116" s="639"/>
      <c r="D116" s="639"/>
    </row>
    <row r="117" spans="1:4" ht="30.75" customHeight="1" x14ac:dyDescent="0.35">
      <c r="A117" s="634" t="s">
        <v>233</v>
      </c>
      <c r="B117" s="623"/>
      <c r="C117" s="623"/>
      <c r="D117" s="624"/>
    </row>
    <row r="118" spans="1:4" ht="55.5" customHeight="1" x14ac:dyDescent="0.35">
      <c r="A118" s="665" t="s">
        <v>234</v>
      </c>
      <c r="B118" s="666"/>
      <c r="C118" s="666"/>
      <c r="D118" s="667"/>
    </row>
    <row r="119" spans="1:4" ht="33.75" customHeight="1" x14ac:dyDescent="0.35">
      <c r="A119" s="655"/>
      <c r="B119" s="631"/>
      <c r="C119" s="631"/>
      <c r="D119" s="631"/>
    </row>
    <row r="120" spans="1:4" ht="31.5" customHeight="1" x14ac:dyDescent="0.35">
      <c r="A120" s="634" t="s">
        <v>235</v>
      </c>
      <c r="B120" s="623"/>
      <c r="C120" s="623"/>
      <c r="D120" s="624"/>
    </row>
    <row r="121" spans="1:4" ht="78.75" customHeight="1" x14ac:dyDescent="0.35">
      <c r="A121" s="665"/>
      <c r="B121" s="666"/>
      <c r="C121" s="666"/>
      <c r="D121" s="667"/>
    </row>
  </sheetData>
  <mergeCells count="38">
    <mergeCell ref="A119:D119"/>
    <mergeCell ref="A120:D120"/>
    <mergeCell ref="A121:D121"/>
    <mergeCell ref="A110:B110"/>
    <mergeCell ref="A111:B111"/>
    <mergeCell ref="A114:D114"/>
    <mergeCell ref="A115:D115"/>
    <mergeCell ref="A116:D116"/>
    <mergeCell ref="A117:D117"/>
    <mergeCell ref="A118:D118"/>
    <mergeCell ref="D97:D100"/>
    <mergeCell ref="E97:E100"/>
    <mergeCell ref="D101:D105"/>
    <mergeCell ref="E101:E105"/>
    <mergeCell ref="D106:D108"/>
    <mergeCell ref="E106:E108"/>
    <mergeCell ref="A64:D64"/>
    <mergeCell ref="A65:D65"/>
    <mergeCell ref="A66:D66"/>
    <mergeCell ref="A70:B70"/>
    <mergeCell ref="E92:E96"/>
    <mergeCell ref="D92:D96"/>
    <mergeCell ref="A59:D59"/>
    <mergeCell ref="A60:D60"/>
    <mergeCell ref="A61:D61"/>
    <mergeCell ref="A62:D62"/>
    <mergeCell ref="A63:D63"/>
    <mergeCell ref="D40:D43"/>
    <mergeCell ref="E40:E43"/>
    <mergeCell ref="D44:D47"/>
    <mergeCell ref="E44:E47"/>
    <mergeCell ref="D48:D54"/>
    <mergeCell ref="E48:E54"/>
    <mergeCell ref="A3:B3"/>
    <mergeCell ref="D25:D33"/>
    <mergeCell ref="E25:E33"/>
    <mergeCell ref="D34:D39"/>
    <mergeCell ref="E34:E39"/>
  </mergeCells>
  <pageMargins left="0.7" right="0.7" top="0.75" bottom="0.75" header="0" footer="0"/>
  <pageSetup paperSize="9" orientation="portrait"/>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0"/>
  <sheetViews>
    <sheetView workbookViewId="0">
      <selection activeCell="A14" sqref="A14"/>
    </sheetView>
  </sheetViews>
  <sheetFormatPr defaultColWidth="14.453125" defaultRowHeight="15" customHeight="1" x14ac:dyDescent="0.35"/>
  <cols>
    <col min="1" max="1" width="49.7265625" customWidth="1"/>
    <col min="2" max="2" width="21.7265625" customWidth="1"/>
    <col min="3" max="3" width="20" customWidth="1"/>
    <col min="4" max="4" width="50.90625" style="793"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329" t="s">
        <v>80</v>
      </c>
      <c r="D4" s="327" t="s">
        <v>81</v>
      </c>
    </row>
    <row r="5" spans="1:4" ht="14.25" customHeight="1" x14ac:dyDescent="0.35">
      <c r="A5" s="330" t="s">
        <v>21</v>
      </c>
      <c r="B5" s="331">
        <f t="shared" ref="B5:C5" si="0">SUM(B6,B12)</f>
        <v>88980</v>
      </c>
      <c r="C5" s="331">
        <f t="shared" si="0"/>
        <v>0</v>
      </c>
      <c r="D5" s="338"/>
    </row>
    <row r="6" spans="1:4" ht="14.25" customHeight="1" x14ac:dyDescent="0.35">
      <c r="A6" s="332" t="s">
        <v>236</v>
      </c>
      <c r="B6" s="333">
        <v>88980</v>
      </c>
      <c r="C6" s="333">
        <f>SUM(C7:C10)</f>
        <v>0</v>
      </c>
      <c r="D6" s="338"/>
    </row>
    <row r="7" spans="1:4" ht="14.25" customHeight="1" x14ac:dyDescent="0.35">
      <c r="A7" s="334"/>
      <c r="B7" s="335"/>
      <c r="C7" s="336"/>
      <c r="D7" s="338"/>
    </row>
    <row r="8" spans="1:4" ht="14.25" customHeight="1" x14ac:dyDescent="0.35">
      <c r="A8" s="334"/>
      <c r="B8" s="335"/>
      <c r="C8" s="336"/>
      <c r="D8" s="338"/>
    </row>
    <row r="9" spans="1:4" ht="14.25" customHeight="1" x14ac:dyDescent="0.35">
      <c r="A9" s="334"/>
      <c r="B9" s="335"/>
      <c r="C9" s="336"/>
      <c r="D9" s="338"/>
    </row>
    <row r="10" spans="1:4" ht="14.25" customHeight="1" x14ac:dyDescent="0.35">
      <c r="A10" s="334"/>
      <c r="B10" s="335"/>
      <c r="C10" s="336"/>
      <c r="D10" s="338"/>
    </row>
    <row r="11" spans="1:4" ht="14.25" customHeight="1" x14ac:dyDescent="0.35">
      <c r="A11" s="334"/>
      <c r="B11" s="335"/>
      <c r="C11" s="336"/>
      <c r="D11" s="338"/>
    </row>
    <row r="12" spans="1:4" ht="14.25" customHeight="1" x14ac:dyDescent="0.35">
      <c r="A12" s="332" t="s">
        <v>40</v>
      </c>
      <c r="B12" s="331">
        <v>0</v>
      </c>
      <c r="C12" s="331">
        <f>SUM(C13:C17)</f>
        <v>0</v>
      </c>
      <c r="D12" s="338"/>
    </row>
    <row r="13" spans="1:4" ht="14.25" customHeight="1" x14ac:dyDescent="0.35">
      <c r="A13" s="334" t="s">
        <v>87</v>
      </c>
      <c r="B13" s="331"/>
      <c r="C13" s="336"/>
      <c r="D13" s="338"/>
    </row>
    <row r="14" spans="1:4" ht="14.25" customHeight="1" x14ac:dyDescent="0.35">
      <c r="A14" s="334" t="s">
        <v>88</v>
      </c>
      <c r="B14" s="331"/>
      <c r="C14" s="336"/>
      <c r="D14" s="338"/>
    </row>
    <row r="15" spans="1:4" ht="14.25" customHeight="1" x14ac:dyDescent="0.35">
      <c r="A15" s="334" t="s">
        <v>89</v>
      </c>
      <c r="B15" s="331"/>
      <c r="C15" s="336"/>
      <c r="D15" s="338"/>
    </row>
    <row r="16" spans="1:4" ht="14.25" customHeight="1" x14ac:dyDescent="0.35">
      <c r="A16" s="337" t="s">
        <v>86</v>
      </c>
      <c r="B16" s="331"/>
      <c r="C16" s="336"/>
      <c r="D16" s="338"/>
    </row>
    <row r="17" spans="1:5" ht="14.25" customHeight="1" x14ac:dyDescent="0.35">
      <c r="A17" s="338" t="s">
        <v>86</v>
      </c>
      <c r="B17" s="331"/>
      <c r="C17" s="336"/>
      <c r="D17" s="338"/>
    </row>
    <row r="18" spans="1:5" ht="14.25" customHeight="1" x14ac:dyDescent="0.35">
      <c r="A18" s="330" t="s">
        <v>24</v>
      </c>
      <c r="B18" s="331">
        <f t="shared" ref="B18:C18" si="1">B5*0.4</f>
        <v>35592</v>
      </c>
      <c r="C18" s="331">
        <f t="shared" si="1"/>
        <v>0</v>
      </c>
      <c r="D18" s="338"/>
    </row>
    <row r="19" spans="1:5" ht="14.25" customHeight="1" x14ac:dyDescent="0.35">
      <c r="A19" s="339" t="s">
        <v>55</v>
      </c>
      <c r="B19" s="331">
        <f>C52</f>
        <v>10000</v>
      </c>
      <c r="C19" s="340"/>
      <c r="D19" s="794"/>
    </row>
    <row r="20" spans="1:5" ht="14.25" customHeight="1" x14ac:dyDescent="0.35">
      <c r="A20" s="339" t="s">
        <v>56</v>
      </c>
      <c r="B20" s="134">
        <f>SUM(B18-B19)</f>
        <v>25592</v>
      </c>
      <c r="C20" s="342"/>
      <c r="D20" s="794"/>
    </row>
    <row r="21" spans="1:5" ht="14.25" customHeight="1" x14ac:dyDescent="0.35">
      <c r="A21" s="330" t="s">
        <v>20</v>
      </c>
      <c r="B21" s="159">
        <f t="shared" ref="B21:C21" si="2">B5+B18</f>
        <v>124572</v>
      </c>
      <c r="C21" s="159">
        <f t="shared" si="2"/>
        <v>0</v>
      </c>
      <c r="D21" s="794"/>
    </row>
    <row r="22" spans="1:5" ht="14.25" customHeight="1" x14ac:dyDescent="0.35">
      <c r="A22" s="326"/>
    </row>
    <row r="23" spans="1:5" ht="14.25" customHeight="1" x14ac:dyDescent="0.35">
      <c r="A23" s="343" t="s">
        <v>90</v>
      </c>
      <c r="B23" s="228"/>
      <c r="C23" s="228"/>
    </row>
    <row r="24" spans="1:5" ht="14.25" customHeight="1" x14ac:dyDescent="0.35">
      <c r="A24" s="344" t="s">
        <v>91</v>
      </c>
      <c r="B24" s="345" t="s">
        <v>92</v>
      </c>
      <c r="C24" s="346" t="s">
        <v>93</v>
      </c>
      <c r="D24" s="347" t="s">
        <v>94</v>
      </c>
      <c r="E24" s="348" t="s">
        <v>95</v>
      </c>
    </row>
    <row r="25" spans="1:5" ht="14.25" customHeight="1" x14ac:dyDescent="0.35">
      <c r="A25" s="236" t="s">
        <v>62</v>
      </c>
      <c r="B25" s="137"/>
      <c r="C25" s="331">
        <f>SUM(C26:C33)</f>
        <v>0</v>
      </c>
      <c r="D25" s="671" t="s">
        <v>237</v>
      </c>
      <c r="E25" s="643"/>
    </row>
    <row r="26" spans="1:5" ht="14.25" customHeight="1" x14ac:dyDescent="0.35">
      <c r="A26" s="349" t="s">
        <v>97</v>
      </c>
      <c r="B26" s="137" t="s">
        <v>238</v>
      </c>
      <c r="C26" s="350"/>
      <c r="D26" s="795"/>
      <c r="E26" s="644"/>
    </row>
    <row r="27" spans="1:5" ht="14.25" customHeight="1" x14ac:dyDescent="0.35">
      <c r="A27" s="349" t="s">
        <v>239</v>
      </c>
      <c r="B27" s="414" t="s">
        <v>238</v>
      </c>
      <c r="C27" s="351"/>
      <c r="D27" s="795"/>
      <c r="E27" s="644"/>
    </row>
    <row r="28" spans="1:5" ht="14.25" customHeight="1" x14ac:dyDescent="0.35">
      <c r="A28" s="349" t="s">
        <v>159</v>
      </c>
      <c r="B28" s="414" t="s">
        <v>238</v>
      </c>
      <c r="C28" s="352"/>
      <c r="D28" s="795"/>
      <c r="E28" s="644"/>
    </row>
    <row r="29" spans="1:5" ht="14.25" customHeight="1" x14ac:dyDescent="0.35">
      <c r="A29" s="349" t="s">
        <v>240</v>
      </c>
      <c r="B29" s="137" t="s">
        <v>241</v>
      </c>
      <c r="C29" s="352"/>
      <c r="D29" s="795"/>
      <c r="E29" s="644"/>
    </row>
    <row r="30" spans="1:5" ht="14.25" customHeight="1" x14ac:dyDescent="0.35">
      <c r="A30" s="349"/>
      <c r="B30" s="137"/>
      <c r="C30" s="352"/>
      <c r="D30" s="795"/>
      <c r="E30" s="644"/>
    </row>
    <row r="31" spans="1:5" ht="14.25" customHeight="1" x14ac:dyDescent="0.35">
      <c r="A31" s="349"/>
      <c r="B31" s="137"/>
      <c r="C31" s="352"/>
      <c r="D31" s="795"/>
      <c r="E31" s="644"/>
    </row>
    <row r="32" spans="1:5" ht="14.25" customHeight="1" x14ac:dyDescent="0.35">
      <c r="A32" s="353"/>
      <c r="B32" s="137"/>
      <c r="C32" s="351"/>
      <c r="D32" s="795"/>
      <c r="E32" s="644"/>
    </row>
    <row r="33" spans="1:5" ht="14.25" customHeight="1" x14ac:dyDescent="0.35">
      <c r="A33" s="353"/>
      <c r="B33" s="137"/>
      <c r="C33" s="351"/>
      <c r="D33" s="796"/>
      <c r="E33" s="645"/>
    </row>
    <row r="34" spans="1:5" ht="14.25" customHeight="1" x14ac:dyDescent="0.35">
      <c r="A34" s="236" t="s">
        <v>63</v>
      </c>
      <c r="B34" s="137"/>
      <c r="C34" s="331">
        <f>SUM(C35:C36)</f>
        <v>10000</v>
      </c>
      <c r="D34" s="419"/>
      <c r="E34" s="643"/>
    </row>
    <row r="35" spans="1:5" ht="43.5" customHeight="1" x14ac:dyDescent="0.35">
      <c r="A35" s="420" t="s">
        <v>242</v>
      </c>
      <c r="B35" s="421" t="s">
        <v>243</v>
      </c>
      <c r="C35" s="350">
        <v>10000</v>
      </c>
      <c r="D35" s="422" t="s">
        <v>244</v>
      </c>
      <c r="E35" s="644"/>
    </row>
    <row r="36" spans="1:5" ht="39" customHeight="1" x14ac:dyDescent="0.35">
      <c r="A36" s="423" t="s">
        <v>245</v>
      </c>
      <c r="B36" s="421" t="s">
        <v>238</v>
      </c>
      <c r="C36" s="351">
        <v>0</v>
      </c>
      <c r="D36" s="424" t="s">
        <v>246</v>
      </c>
      <c r="E36" s="645"/>
    </row>
    <row r="37" spans="1:5" ht="14.25" customHeight="1" x14ac:dyDescent="0.35">
      <c r="A37" s="354" t="s">
        <v>64</v>
      </c>
      <c r="B37" s="137"/>
      <c r="C37" s="333">
        <f>SUM(C38:C40)</f>
        <v>0</v>
      </c>
      <c r="D37" s="671" t="s">
        <v>247</v>
      </c>
      <c r="E37" s="643"/>
    </row>
    <row r="38" spans="1:5" ht="14.25" customHeight="1" x14ac:dyDescent="0.35">
      <c r="A38" s="425" t="s">
        <v>248</v>
      </c>
      <c r="B38" s="137" t="s">
        <v>249</v>
      </c>
      <c r="C38" s="351"/>
      <c r="D38" s="795"/>
      <c r="E38" s="644"/>
    </row>
    <row r="39" spans="1:5" ht="14.25" customHeight="1" x14ac:dyDescent="0.35">
      <c r="A39" s="425" t="s">
        <v>250</v>
      </c>
      <c r="B39" s="137" t="s">
        <v>238</v>
      </c>
      <c r="C39" s="351"/>
      <c r="D39" s="795"/>
      <c r="E39" s="644"/>
    </row>
    <row r="40" spans="1:5" ht="14.25" customHeight="1" x14ac:dyDescent="0.35">
      <c r="A40" s="425" t="s">
        <v>251</v>
      </c>
      <c r="B40" s="137" t="s">
        <v>238</v>
      </c>
      <c r="C40" s="355"/>
      <c r="D40" s="796"/>
      <c r="E40" s="645"/>
    </row>
    <row r="41" spans="1:5" ht="14.25" customHeight="1" x14ac:dyDescent="0.35">
      <c r="A41" s="354" t="s">
        <v>65</v>
      </c>
      <c r="B41" s="137"/>
      <c r="C41" s="331">
        <f>SUM(C42:C43)</f>
        <v>0</v>
      </c>
      <c r="D41" s="671" t="s">
        <v>252</v>
      </c>
      <c r="E41" s="646"/>
    </row>
    <row r="42" spans="1:5" ht="14.25" customHeight="1" x14ac:dyDescent="0.35">
      <c r="A42" s="425" t="s">
        <v>253</v>
      </c>
      <c r="B42" s="137" t="s">
        <v>254</v>
      </c>
      <c r="C42" s="356"/>
      <c r="D42" s="795"/>
      <c r="E42" s="644"/>
    </row>
    <row r="43" spans="1:5" ht="14.25" customHeight="1" x14ac:dyDescent="0.35">
      <c r="A43" s="425" t="s">
        <v>255</v>
      </c>
      <c r="B43" s="137" t="s">
        <v>256</v>
      </c>
      <c r="C43" s="356"/>
      <c r="D43" s="796"/>
      <c r="E43" s="645"/>
    </row>
    <row r="44" spans="1:5" ht="18" customHeight="1" x14ac:dyDescent="0.35">
      <c r="B44" s="137"/>
      <c r="C44" s="137"/>
      <c r="E44" s="426"/>
    </row>
    <row r="45" spans="1:5" ht="14.25" customHeight="1" x14ac:dyDescent="0.35">
      <c r="A45" s="236" t="s">
        <v>66</v>
      </c>
      <c r="B45" s="137"/>
      <c r="C45" s="137">
        <f>SUM(C46:C51)</f>
        <v>0</v>
      </c>
      <c r="D45" s="671" t="s">
        <v>257</v>
      </c>
      <c r="E45" s="650"/>
    </row>
    <row r="46" spans="1:5" ht="15" customHeight="1" x14ac:dyDescent="0.35">
      <c r="A46" s="425" t="s">
        <v>258</v>
      </c>
      <c r="B46" s="414" t="s">
        <v>259</v>
      </c>
      <c r="C46" s="356"/>
      <c r="D46" s="795"/>
      <c r="E46" s="644"/>
    </row>
    <row r="47" spans="1:5" ht="15" customHeight="1" x14ac:dyDescent="0.35">
      <c r="A47" s="425" t="s">
        <v>260</v>
      </c>
      <c r="B47" s="137" t="s">
        <v>261</v>
      </c>
      <c r="C47" s="356"/>
      <c r="D47" s="795"/>
      <c r="E47" s="644"/>
    </row>
    <row r="48" spans="1:5" ht="15" customHeight="1" x14ac:dyDescent="0.35">
      <c r="A48" s="425" t="s">
        <v>262</v>
      </c>
      <c r="B48" s="137" t="s">
        <v>254</v>
      </c>
      <c r="C48" s="351">
        <f>SUM(C49:C51)</f>
        <v>0</v>
      </c>
      <c r="D48" s="795"/>
      <c r="E48" s="644"/>
    </row>
    <row r="49" spans="1:5" ht="15" customHeight="1" x14ac:dyDescent="0.35">
      <c r="A49" s="359"/>
      <c r="B49" s="137"/>
      <c r="C49" s="351">
        <v>0</v>
      </c>
      <c r="D49" s="795"/>
      <c r="E49" s="644"/>
    </row>
    <row r="50" spans="1:5" ht="15" customHeight="1" x14ac:dyDescent="0.35">
      <c r="A50" s="359"/>
      <c r="B50" s="137"/>
      <c r="C50" s="351">
        <v>0</v>
      </c>
      <c r="D50" s="795"/>
      <c r="E50" s="644"/>
    </row>
    <row r="51" spans="1:5" ht="15" customHeight="1" x14ac:dyDescent="0.35">
      <c r="A51" s="359"/>
      <c r="B51" s="137"/>
      <c r="C51" s="351">
        <v>0</v>
      </c>
      <c r="D51" s="796"/>
      <c r="E51" s="645"/>
    </row>
    <row r="52" spans="1:5" ht="14.25" customHeight="1" x14ac:dyDescent="0.35">
      <c r="A52" s="353"/>
      <c r="B52" s="360" t="s">
        <v>119</v>
      </c>
      <c r="C52" s="159">
        <f>C25+C34+C37+C41+C45</f>
        <v>10000</v>
      </c>
      <c r="D52" s="797"/>
      <c r="E52" s="362"/>
    </row>
    <row r="53" spans="1:5" ht="14.25" customHeight="1" x14ac:dyDescent="0.35">
      <c r="A53" s="363"/>
      <c r="B53" s="364" t="s">
        <v>120</v>
      </c>
      <c r="C53" s="365">
        <v>35</v>
      </c>
      <c r="D53" s="798">
        <v>0</v>
      </c>
      <c r="E53" s="366"/>
    </row>
    <row r="54" spans="1:5" ht="14.25" customHeight="1" x14ac:dyDescent="0.35">
      <c r="A54" s="326"/>
      <c r="B54" s="367"/>
      <c r="C54" s="368"/>
    </row>
    <row r="55" spans="1:5" ht="14.25" customHeight="1" x14ac:dyDescent="0.35">
      <c r="A55" s="326"/>
    </row>
    <row r="56" spans="1:5" ht="15" customHeight="1" x14ac:dyDescent="0.35">
      <c r="A56" s="634" t="s">
        <v>263</v>
      </c>
      <c r="B56" s="623"/>
      <c r="C56" s="623"/>
      <c r="D56" s="624"/>
    </row>
    <row r="57" spans="1:5" ht="14.25" customHeight="1" x14ac:dyDescent="0.35">
      <c r="A57" s="672" t="s">
        <v>264</v>
      </c>
      <c r="B57" s="666"/>
      <c r="C57" s="666"/>
      <c r="D57" s="667"/>
    </row>
    <row r="58" spans="1:5" ht="14.25" customHeight="1" x14ac:dyDescent="0.35">
      <c r="A58" s="654"/>
      <c r="B58" s="639"/>
      <c r="C58" s="639"/>
      <c r="D58" s="639"/>
    </row>
    <row r="59" spans="1:5" ht="15" customHeight="1" x14ac:dyDescent="0.35">
      <c r="A59" s="634" t="s">
        <v>265</v>
      </c>
      <c r="B59" s="623"/>
      <c r="C59" s="623"/>
      <c r="D59" s="624"/>
    </row>
    <row r="60" spans="1:5" ht="14.25" customHeight="1" x14ac:dyDescent="0.35">
      <c r="A60" s="672" t="s">
        <v>266</v>
      </c>
      <c r="B60" s="666"/>
      <c r="C60" s="666"/>
      <c r="D60" s="667"/>
    </row>
    <row r="61" spans="1:5" ht="14.25" customHeight="1" x14ac:dyDescent="0.35">
      <c r="A61" s="655"/>
      <c r="B61" s="631"/>
      <c r="C61" s="631"/>
      <c r="D61" s="631"/>
    </row>
    <row r="62" spans="1:5" ht="15" customHeight="1" x14ac:dyDescent="0.35">
      <c r="A62" s="634" t="s">
        <v>267</v>
      </c>
      <c r="B62" s="623"/>
      <c r="C62" s="623"/>
      <c r="D62" s="624"/>
    </row>
    <row r="63" spans="1:5" ht="14.25" customHeight="1" x14ac:dyDescent="0.35">
      <c r="A63" s="672" t="s">
        <v>268</v>
      </c>
      <c r="B63" s="666"/>
      <c r="C63" s="666"/>
      <c r="D63" s="667"/>
    </row>
    <row r="65" spans="1:4" ht="14.25" customHeight="1" x14ac:dyDescent="0.35">
      <c r="A65" s="282" t="s">
        <v>45</v>
      </c>
      <c r="B65" s="114"/>
      <c r="C65" s="114"/>
      <c r="D65" s="370"/>
    </row>
    <row r="66" spans="1:4" ht="14.25" customHeight="1" x14ac:dyDescent="0.35">
      <c r="A66" s="114"/>
      <c r="B66" s="114"/>
      <c r="C66" s="114"/>
      <c r="D66" s="114"/>
    </row>
    <row r="67" spans="1:4" ht="14.25" customHeight="1" x14ac:dyDescent="0.35">
      <c r="A67" s="656" t="s">
        <v>51</v>
      </c>
      <c r="B67" s="639"/>
      <c r="D67" s="114"/>
    </row>
    <row r="68" spans="1:4" ht="14.25" customHeight="1" x14ac:dyDescent="0.35">
      <c r="A68" s="371" t="s">
        <v>39</v>
      </c>
      <c r="B68" s="372" t="s">
        <v>79</v>
      </c>
      <c r="C68" s="373" t="s">
        <v>80</v>
      </c>
      <c r="D68" s="374" t="s">
        <v>128</v>
      </c>
    </row>
    <row r="69" spans="1:4" ht="14.25" customHeight="1" x14ac:dyDescent="0.35">
      <c r="A69" s="375" t="s">
        <v>21</v>
      </c>
      <c r="B69" s="331">
        <f t="shared" ref="B69:C69" si="3">SUM(B70,B78)</f>
        <v>46266</v>
      </c>
      <c r="C69" s="376">
        <f t="shared" si="3"/>
        <v>0</v>
      </c>
      <c r="D69" s="377"/>
    </row>
    <row r="70" spans="1:4" ht="14.25" customHeight="1" x14ac:dyDescent="0.35">
      <c r="A70" s="378" t="s">
        <v>269</v>
      </c>
      <c r="B70" s="331">
        <v>46266</v>
      </c>
      <c r="C70" s="379">
        <f>SUM(C71:C76)</f>
        <v>0</v>
      </c>
      <c r="D70" s="377"/>
    </row>
    <row r="71" spans="1:4" ht="14.25" customHeight="1" x14ac:dyDescent="0.35">
      <c r="A71" s="380"/>
      <c r="B71" s="335"/>
      <c r="C71" s="381"/>
      <c r="D71" s="377"/>
    </row>
    <row r="72" spans="1:4" ht="14.25" customHeight="1" x14ac:dyDescent="0.35">
      <c r="A72" s="380"/>
      <c r="B72" s="335"/>
      <c r="C72" s="381"/>
      <c r="D72" s="377"/>
    </row>
    <row r="73" spans="1:4" ht="14.25" customHeight="1" x14ac:dyDescent="0.35">
      <c r="A73" s="380"/>
      <c r="B73" s="335"/>
      <c r="C73" s="381"/>
      <c r="D73" s="377"/>
    </row>
    <row r="74" spans="1:4" ht="14.25" customHeight="1" x14ac:dyDescent="0.35">
      <c r="A74" s="380"/>
      <c r="B74" s="335"/>
      <c r="C74" s="381"/>
      <c r="D74" s="377"/>
    </row>
    <row r="75" spans="1:4" ht="14.25" customHeight="1" x14ac:dyDescent="0.35">
      <c r="A75" s="380"/>
      <c r="B75" s="335"/>
      <c r="C75" s="381"/>
      <c r="D75" s="377"/>
    </row>
    <row r="76" spans="1:4" ht="14.25" customHeight="1" x14ac:dyDescent="0.35">
      <c r="A76" s="380"/>
      <c r="B76" s="335"/>
      <c r="C76" s="381"/>
      <c r="D76" s="377"/>
    </row>
    <row r="77" spans="1:4" ht="14.25" customHeight="1" x14ac:dyDescent="0.35">
      <c r="A77" s="380"/>
      <c r="B77" s="335"/>
      <c r="C77" s="382"/>
      <c r="D77" s="377"/>
    </row>
    <row r="78" spans="1:4" ht="14.25" customHeight="1" x14ac:dyDescent="0.35">
      <c r="A78" s="378" t="s">
        <v>40</v>
      </c>
      <c r="B78" s="331">
        <v>0</v>
      </c>
      <c r="C78" s="376">
        <f>SUM(C79:C83)</f>
        <v>0</v>
      </c>
      <c r="D78" s="377"/>
    </row>
    <row r="79" spans="1:4" ht="14.25" customHeight="1" x14ac:dyDescent="0.35">
      <c r="A79" s="380" t="s">
        <v>87</v>
      </c>
      <c r="B79" s="331"/>
      <c r="C79" s="381"/>
      <c r="D79" s="377"/>
    </row>
    <row r="80" spans="1:4" ht="14.25" customHeight="1" x14ac:dyDescent="0.35">
      <c r="A80" s="380" t="s">
        <v>88</v>
      </c>
      <c r="B80" s="331"/>
      <c r="C80" s="381"/>
      <c r="D80" s="377"/>
    </row>
    <row r="81" spans="1:5" ht="14.25" customHeight="1" x14ac:dyDescent="0.35">
      <c r="A81" s="380" t="s">
        <v>89</v>
      </c>
      <c r="B81" s="331"/>
      <c r="C81" s="381"/>
      <c r="D81" s="377"/>
    </row>
    <row r="82" spans="1:5" ht="14.25" customHeight="1" x14ac:dyDescent="0.35">
      <c r="A82" s="380" t="s">
        <v>86</v>
      </c>
      <c r="B82" s="331"/>
      <c r="C82" s="381"/>
      <c r="D82" s="377"/>
    </row>
    <row r="83" spans="1:5" ht="14.25" customHeight="1" x14ac:dyDescent="0.35">
      <c r="A83" s="383" t="s">
        <v>86</v>
      </c>
      <c r="B83" s="331"/>
      <c r="C83" s="381"/>
      <c r="D83" s="377"/>
    </row>
    <row r="84" spans="1:5" ht="14.25" customHeight="1" x14ac:dyDescent="0.35">
      <c r="A84" s="375" t="s">
        <v>24</v>
      </c>
      <c r="B84" s="331">
        <f t="shared" ref="B84:C84" si="4">B69*0.4</f>
        <v>18506.400000000001</v>
      </c>
      <c r="C84" s="376">
        <f t="shared" si="4"/>
        <v>0</v>
      </c>
      <c r="D84" s="377"/>
    </row>
    <row r="85" spans="1:5" ht="14.25" customHeight="1" x14ac:dyDescent="0.35">
      <c r="A85" s="384" t="s">
        <v>55</v>
      </c>
      <c r="B85" s="137">
        <f>C108</f>
        <v>15000</v>
      </c>
      <c r="C85" s="385">
        <f>D121</f>
        <v>0</v>
      </c>
      <c r="D85" s="237"/>
    </row>
    <row r="86" spans="1:5" ht="14.25" customHeight="1" x14ac:dyDescent="0.35">
      <c r="A86" s="384" t="s">
        <v>56</v>
      </c>
      <c r="B86" s="427">
        <f>SUM(B84-B85)</f>
        <v>3506.4000000000015</v>
      </c>
      <c r="C86" s="386">
        <f>C84-C85</f>
        <v>0</v>
      </c>
      <c r="D86" s="237"/>
    </row>
    <row r="87" spans="1:5" ht="14.25" customHeight="1" x14ac:dyDescent="0.35">
      <c r="A87" s="387" t="s">
        <v>20</v>
      </c>
      <c r="B87" s="158">
        <f t="shared" ref="B87:C87" si="5">B69+B84</f>
        <v>64772.4</v>
      </c>
      <c r="C87" s="154">
        <f t="shared" si="5"/>
        <v>0</v>
      </c>
      <c r="D87" s="799"/>
    </row>
    <row r="88" spans="1:5" ht="14.25" customHeight="1" x14ac:dyDescent="0.35">
      <c r="A88" s="326"/>
      <c r="D88" s="388"/>
      <c r="E88" s="389"/>
    </row>
    <row r="89" spans="1:5" ht="14.25" customHeight="1" x14ac:dyDescent="0.35">
      <c r="A89" s="229" t="s">
        <v>133</v>
      </c>
      <c r="D89" s="800"/>
      <c r="E89" s="391"/>
    </row>
    <row r="90" spans="1:5" ht="14.25" customHeight="1" x14ac:dyDescent="0.35">
      <c r="A90" s="392" t="s">
        <v>91</v>
      </c>
      <c r="B90" s="175" t="s">
        <v>92</v>
      </c>
      <c r="C90" s="372" t="s">
        <v>93</v>
      </c>
      <c r="D90" s="393" t="s">
        <v>94</v>
      </c>
      <c r="E90" s="262" t="s">
        <v>95</v>
      </c>
    </row>
    <row r="91" spans="1:5" ht="14.25" customHeight="1" x14ac:dyDescent="0.35">
      <c r="A91" s="236" t="s">
        <v>74</v>
      </c>
      <c r="B91" s="137"/>
      <c r="C91" s="330">
        <f>SUM(C92:C95)</f>
        <v>0</v>
      </c>
      <c r="D91" s="673" t="s">
        <v>270</v>
      </c>
      <c r="E91" s="657"/>
    </row>
    <row r="92" spans="1:5" ht="14.25" customHeight="1" x14ac:dyDescent="0.35">
      <c r="A92" s="425" t="s">
        <v>271</v>
      </c>
      <c r="B92" s="137" t="s">
        <v>272</v>
      </c>
      <c r="C92" s="428">
        <v>0</v>
      </c>
      <c r="D92" s="801"/>
      <c r="E92" s="644"/>
    </row>
    <row r="93" spans="1:5" ht="14.25" customHeight="1" x14ac:dyDescent="0.35">
      <c r="A93" s="349"/>
      <c r="B93" s="137"/>
      <c r="C93" s="394"/>
      <c r="D93" s="801"/>
      <c r="E93" s="644"/>
    </row>
    <row r="94" spans="1:5" ht="14.25" customHeight="1" x14ac:dyDescent="0.35">
      <c r="A94" s="349"/>
      <c r="B94" s="137"/>
      <c r="C94" s="394"/>
      <c r="D94" s="801"/>
      <c r="E94" s="644"/>
    </row>
    <row r="95" spans="1:5" ht="14.25" customHeight="1" x14ac:dyDescent="0.35">
      <c r="A95" s="353"/>
      <c r="B95" s="137"/>
      <c r="C95" s="394"/>
      <c r="D95" s="802"/>
      <c r="E95" s="645"/>
    </row>
    <row r="96" spans="1:5" ht="14.25" customHeight="1" x14ac:dyDescent="0.35">
      <c r="A96" s="236" t="s">
        <v>138</v>
      </c>
      <c r="B96" s="137"/>
      <c r="C96" s="395">
        <f>SUM(C97:C99)</f>
        <v>6500</v>
      </c>
      <c r="D96" s="673" t="s">
        <v>273</v>
      </c>
      <c r="E96" s="657"/>
    </row>
    <row r="97" spans="1:5" ht="14.25" customHeight="1" x14ac:dyDescent="0.35">
      <c r="A97" s="349" t="s">
        <v>274</v>
      </c>
      <c r="B97" s="137" t="s">
        <v>275</v>
      </c>
      <c r="C97" s="356">
        <v>4000</v>
      </c>
      <c r="D97" s="801"/>
      <c r="E97" s="644"/>
    </row>
    <row r="98" spans="1:5" ht="14.25" customHeight="1" x14ac:dyDescent="0.35">
      <c r="A98" s="349" t="s">
        <v>276</v>
      </c>
      <c r="B98" s="137" t="s">
        <v>275</v>
      </c>
      <c r="C98" s="428">
        <v>2500</v>
      </c>
      <c r="D98" s="801"/>
      <c r="E98" s="644"/>
    </row>
    <row r="99" spans="1:5" ht="14.25" customHeight="1" x14ac:dyDescent="0.35">
      <c r="A99" s="236"/>
      <c r="B99" s="137"/>
      <c r="C99" s="398"/>
      <c r="D99" s="802"/>
      <c r="E99" s="645"/>
    </row>
    <row r="100" spans="1:5" ht="14.25" customHeight="1" x14ac:dyDescent="0.35">
      <c r="A100" s="236" t="s">
        <v>75</v>
      </c>
      <c r="B100" s="137"/>
      <c r="C100" s="395">
        <f>SUM(C101:C104)</f>
        <v>0</v>
      </c>
      <c r="D100" s="670"/>
      <c r="E100" s="657"/>
    </row>
    <row r="101" spans="1:5" ht="14.25" customHeight="1" x14ac:dyDescent="0.35">
      <c r="A101" s="349"/>
      <c r="B101" s="137"/>
      <c r="C101" s="398"/>
      <c r="D101" s="801"/>
      <c r="E101" s="644"/>
    </row>
    <row r="102" spans="1:5" ht="14.25" customHeight="1" x14ac:dyDescent="0.35">
      <c r="A102" s="399"/>
      <c r="B102" s="137"/>
      <c r="C102" s="400"/>
      <c r="D102" s="801"/>
      <c r="E102" s="644"/>
    </row>
    <row r="103" spans="1:5" ht="14.25" customHeight="1" x14ac:dyDescent="0.35">
      <c r="A103" s="353"/>
      <c r="B103" s="137"/>
      <c r="C103" s="401"/>
      <c r="D103" s="801"/>
      <c r="E103" s="644"/>
    </row>
    <row r="104" spans="1:5" ht="14.25" customHeight="1" x14ac:dyDescent="0.35">
      <c r="A104" s="353"/>
      <c r="B104" s="137"/>
      <c r="C104" s="402"/>
      <c r="D104" s="802"/>
      <c r="E104" s="645"/>
    </row>
    <row r="105" spans="1:5" ht="14.25" customHeight="1" x14ac:dyDescent="0.35">
      <c r="A105" s="354" t="s">
        <v>66</v>
      </c>
      <c r="B105" s="137"/>
      <c r="C105" s="403">
        <f>SUM(C106:C107)</f>
        <v>8500</v>
      </c>
      <c r="D105" s="429"/>
      <c r="E105" s="657"/>
    </row>
    <row r="106" spans="1:5" ht="35.25" customHeight="1" x14ac:dyDescent="0.35">
      <c r="A106" s="430" t="s">
        <v>277</v>
      </c>
      <c r="B106" s="137" t="s">
        <v>278</v>
      </c>
      <c r="C106" s="431">
        <v>6000</v>
      </c>
      <c r="D106" s="432" t="s">
        <v>279</v>
      </c>
      <c r="E106" s="644"/>
    </row>
    <row r="107" spans="1:5" ht="44.25" customHeight="1" x14ac:dyDescent="0.35">
      <c r="A107" s="425" t="s">
        <v>280</v>
      </c>
      <c r="B107" s="137" t="s">
        <v>281</v>
      </c>
      <c r="C107" s="431">
        <v>2500</v>
      </c>
      <c r="D107" s="422" t="s">
        <v>282</v>
      </c>
      <c r="E107" s="645"/>
    </row>
    <row r="108" spans="1:5" ht="14.25" customHeight="1" x14ac:dyDescent="0.35">
      <c r="A108" s="353"/>
      <c r="B108" s="360" t="s">
        <v>119</v>
      </c>
      <c r="C108" s="404">
        <f>C91+C96+C100+C105</f>
        <v>15000</v>
      </c>
      <c r="D108" s="803"/>
      <c r="E108" s="406"/>
    </row>
    <row r="109" spans="1:5" ht="15" customHeight="1" x14ac:dyDescent="0.35">
      <c r="A109" s="661" t="s">
        <v>147</v>
      </c>
      <c r="B109" s="653"/>
      <c r="C109" s="407">
        <v>115</v>
      </c>
      <c r="D109" s="804">
        <v>0</v>
      </c>
      <c r="E109" s="362">
        <v>0</v>
      </c>
    </row>
    <row r="110" spans="1:5" ht="15.75" customHeight="1" x14ac:dyDescent="0.35">
      <c r="A110" s="662" t="s">
        <v>34</v>
      </c>
      <c r="B110" s="663"/>
      <c r="C110" s="365">
        <f>SUM(C109*1,3)</f>
        <v>118</v>
      </c>
      <c r="D110" s="805">
        <v>0</v>
      </c>
      <c r="E110" s="366">
        <v>0</v>
      </c>
    </row>
    <row r="113" spans="1:4" ht="15.75" customHeight="1" x14ac:dyDescent="0.35">
      <c r="A113" s="634" t="s">
        <v>283</v>
      </c>
      <c r="B113" s="623"/>
      <c r="C113" s="623"/>
      <c r="D113" s="624"/>
    </row>
    <row r="114" spans="1:4" ht="14.25" customHeight="1" x14ac:dyDescent="0.35">
      <c r="A114" s="674" t="s">
        <v>284</v>
      </c>
      <c r="B114" s="666"/>
      <c r="C114" s="666"/>
      <c r="D114" s="667"/>
    </row>
    <row r="115" spans="1:4" ht="14.25" customHeight="1" x14ac:dyDescent="0.35">
      <c r="A115" s="654"/>
      <c r="B115" s="639"/>
      <c r="C115" s="639"/>
      <c r="D115" s="639"/>
    </row>
    <row r="116" spans="1:4" ht="15.75" customHeight="1" x14ac:dyDescent="0.35">
      <c r="A116" s="634" t="s">
        <v>285</v>
      </c>
      <c r="B116" s="623"/>
      <c r="C116" s="623"/>
      <c r="D116" s="624"/>
    </row>
    <row r="117" spans="1:4" ht="14.25" customHeight="1" x14ac:dyDescent="0.35">
      <c r="A117" s="674" t="s">
        <v>286</v>
      </c>
      <c r="B117" s="666"/>
      <c r="C117" s="666"/>
      <c r="D117" s="667"/>
    </row>
    <row r="118" spans="1:4" ht="14.25" customHeight="1" x14ac:dyDescent="0.35">
      <c r="A118" s="655"/>
      <c r="B118" s="631"/>
      <c r="C118" s="631"/>
      <c r="D118" s="631"/>
    </row>
    <row r="119" spans="1:4" ht="15" customHeight="1" x14ac:dyDescent="0.35">
      <c r="A119" s="634" t="s">
        <v>287</v>
      </c>
      <c r="B119" s="623"/>
      <c r="C119" s="623"/>
      <c r="D119" s="624"/>
    </row>
    <row r="120" spans="1:4" ht="14.25" customHeight="1" x14ac:dyDescent="0.35">
      <c r="A120" s="675" t="s">
        <v>288</v>
      </c>
      <c r="B120" s="666"/>
      <c r="C120" s="666"/>
      <c r="D120" s="667"/>
    </row>
  </sheetData>
  <mergeCells count="36">
    <mergeCell ref="A118:D118"/>
    <mergeCell ref="A119:D119"/>
    <mergeCell ref="A120:D120"/>
    <mergeCell ref="D96:D99"/>
    <mergeCell ref="E96:E99"/>
    <mergeCell ref="D100:D104"/>
    <mergeCell ref="E100:E104"/>
    <mergeCell ref="E105:E107"/>
    <mergeCell ref="A109:B109"/>
    <mergeCell ref="A110:B110"/>
    <mergeCell ref="A113:D113"/>
    <mergeCell ref="A114:D114"/>
    <mergeCell ref="A115:D115"/>
    <mergeCell ref="A116:D116"/>
    <mergeCell ref="A117:D117"/>
    <mergeCell ref="A62:D62"/>
    <mergeCell ref="A63:D63"/>
    <mergeCell ref="A67:B67"/>
    <mergeCell ref="D91:D95"/>
    <mergeCell ref="E91:E95"/>
    <mergeCell ref="A57:D57"/>
    <mergeCell ref="A58:D58"/>
    <mergeCell ref="A59:D59"/>
    <mergeCell ref="A60:D60"/>
    <mergeCell ref="A61:D61"/>
    <mergeCell ref="E41:E43"/>
    <mergeCell ref="D41:D43"/>
    <mergeCell ref="D45:D51"/>
    <mergeCell ref="E45:E51"/>
    <mergeCell ref="A56:D56"/>
    <mergeCell ref="A3:B3"/>
    <mergeCell ref="D25:D33"/>
    <mergeCell ref="E25:E33"/>
    <mergeCell ref="E34:E36"/>
    <mergeCell ref="D37:D40"/>
    <mergeCell ref="E37:E40"/>
  </mergeCells>
  <pageMargins left="0.7" right="0.7" top="0.75" bottom="0.75" header="0" footer="0"/>
  <pageSetup paperSize="9" orientation="portrait"/>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29"/>
  <sheetViews>
    <sheetView workbookViewId="0">
      <selection activeCell="A4" sqref="A4"/>
    </sheetView>
  </sheetViews>
  <sheetFormatPr defaultColWidth="14.453125" defaultRowHeight="15" customHeight="1" x14ac:dyDescent="0.35"/>
  <cols>
    <col min="1" max="1" width="49.7265625" customWidth="1"/>
    <col min="2" max="2" width="21.7265625" customWidth="1"/>
    <col min="3" max="3" width="20" style="733" customWidth="1"/>
    <col min="4" max="4" width="30.54296875" style="807" customWidth="1"/>
    <col min="5" max="5" width="33.54296875" customWidth="1"/>
    <col min="6" max="26" width="8.7265625" customWidth="1"/>
  </cols>
  <sheetData>
    <row r="1" spans="1:4" ht="14.25" customHeight="1" x14ac:dyDescent="0.45">
      <c r="A1" s="115" t="s">
        <v>77</v>
      </c>
    </row>
    <row r="2" spans="1:4" ht="14.25" customHeight="1" x14ac:dyDescent="0.35">
      <c r="A2" s="731"/>
    </row>
    <row r="3" spans="1:4" ht="14.25" customHeight="1" x14ac:dyDescent="0.35">
      <c r="A3" s="638" t="s">
        <v>78</v>
      </c>
      <c r="B3" s="639"/>
    </row>
    <row r="4" spans="1:4" ht="14.25" customHeight="1" x14ac:dyDescent="0.35">
      <c r="A4" s="327" t="s">
        <v>39</v>
      </c>
      <c r="B4" s="328" t="s">
        <v>79</v>
      </c>
      <c r="C4" s="734" t="s">
        <v>80</v>
      </c>
      <c r="D4" s="735" t="s">
        <v>81</v>
      </c>
    </row>
    <row r="5" spans="1:4" ht="14.25" customHeight="1" x14ac:dyDescent="0.35">
      <c r="A5" s="330" t="s">
        <v>21</v>
      </c>
      <c r="B5" s="331">
        <f t="shared" ref="B5:C5" si="0">SUM(B6,B12)</f>
        <v>50980</v>
      </c>
      <c r="C5" s="736">
        <f t="shared" si="0"/>
        <v>0</v>
      </c>
      <c r="D5" s="808"/>
    </row>
    <row r="6" spans="1:4" ht="14.25" customHeight="1" x14ac:dyDescent="0.35">
      <c r="A6" s="332" t="s">
        <v>47</v>
      </c>
      <c r="B6" s="333">
        <v>41300</v>
      </c>
      <c r="C6" s="737">
        <f>SUM(C7:C10)</f>
        <v>0</v>
      </c>
      <c r="D6" s="808"/>
    </row>
    <row r="7" spans="1:4" ht="14.25" customHeight="1" x14ac:dyDescent="0.35">
      <c r="A7" s="334" t="s">
        <v>289</v>
      </c>
      <c r="B7" s="335"/>
      <c r="C7" s="738"/>
      <c r="D7" s="808"/>
    </row>
    <row r="8" spans="1:4" ht="14.25" customHeight="1" x14ac:dyDescent="0.35">
      <c r="A8" s="334" t="s">
        <v>290</v>
      </c>
      <c r="B8" s="335"/>
      <c r="C8" s="738"/>
      <c r="D8" s="808"/>
    </row>
    <row r="9" spans="1:4" ht="14.25" customHeight="1" x14ac:dyDescent="0.35">
      <c r="A9" s="334" t="s">
        <v>291</v>
      </c>
      <c r="B9" s="335"/>
      <c r="C9" s="738"/>
      <c r="D9" s="808"/>
    </row>
    <row r="10" spans="1:4" ht="14.25" customHeight="1" x14ac:dyDescent="0.35">
      <c r="A10" s="334" t="s">
        <v>292</v>
      </c>
      <c r="B10" s="335"/>
      <c r="C10" s="738"/>
      <c r="D10" s="808"/>
    </row>
    <row r="11" spans="1:4" ht="14.25" customHeight="1" x14ac:dyDescent="0.35">
      <c r="A11" s="334" t="s">
        <v>86</v>
      </c>
      <c r="B11" s="335"/>
      <c r="C11" s="738"/>
      <c r="D11" s="808"/>
    </row>
    <row r="12" spans="1:4" ht="14.25" customHeight="1" x14ac:dyDescent="0.35">
      <c r="A12" s="332" t="s">
        <v>40</v>
      </c>
      <c r="B12" s="331">
        <v>9680</v>
      </c>
      <c r="C12" s="736">
        <f>SUM(C13:C17)</f>
        <v>0</v>
      </c>
      <c r="D12" s="808"/>
    </row>
    <row r="13" spans="1:4" ht="14.25" customHeight="1" x14ac:dyDescent="0.35">
      <c r="A13" s="334" t="s">
        <v>87</v>
      </c>
      <c r="B13" s="331"/>
      <c r="C13" s="738"/>
      <c r="D13" s="808"/>
    </row>
    <row r="14" spans="1:4" ht="14.25" customHeight="1" x14ac:dyDescent="0.35">
      <c r="A14" s="334" t="s">
        <v>88</v>
      </c>
      <c r="B14" s="331"/>
      <c r="C14" s="738"/>
      <c r="D14" s="808"/>
    </row>
    <row r="15" spans="1:4" ht="14.25" customHeight="1" x14ac:dyDescent="0.35">
      <c r="A15" s="334" t="s">
        <v>89</v>
      </c>
      <c r="B15" s="331"/>
      <c r="C15" s="738"/>
      <c r="D15" s="808"/>
    </row>
    <row r="16" spans="1:4" ht="14.25" customHeight="1" x14ac:dyDescent="0.35">
      <c r="A16" s="337" t="s">
        <v>86</v>
      </c>
      <c r="B16" s="331"/>
      <c r="C16" s="738"/>
      <c r="D16" s="808"/>
    </row>
    <row r="17" spans="1:5" ht="14.25" customHeight="1" x14ac:dyDescent="0.35">
      <c r="A17" s="338" t="s">
        <v>86</v>
      </c>
      <c r="B17" s="331"/>
      <c r="C17" s="738"/>
      <c r="D17" s="808"/>
    </row>
    <row r="18" spans="1:5" ht="14.25" customHeight="1" x14ac:dyDescent="0.35">
      <c r="A18" s="330" t="s">
        <v>24</v>
      </c>
      <c r="B18" s="331">
        <f t="shared" ref="B18:C18" si="1">B5*0.4</f>
        <v>20392</v>
      </c>
      <c r="C18" s="736">
        <f t="shared" si="1"/>
        <v>0</v>
      </c>
      <c r="D18" s="808"/>
    </row>
    <row r="19" spans="1:5" ht="14.25" customHeight="1" x14ac:dyDescent="0.35">
      <c r="A19" s="339" t="s">
        <v>55</v>
      </c>
      <c r="B19" s="331">
        <v>12000</v>
      </c>
      <c r="C19" s="739"/>
      <c r="D19" s="809"/>
    </row>
    <row r="20" spans="1:5" ht="14.25" customHeight="1" x14ac:dyDescent="0.35">
      <c r="A20" s="339" t="s">
        <v>56</v>
      </c>
      <c r="B20" s="134">
        <f>B18-B19</f>
        <v>8392</v>
      </c>
      <c r="C20" s="740"/>
      <c r="D20" s="809"/>
    </row>
    <row r="21" spans="1:5" ht="14.25" customHeight="1" x14ac:dyDescent="0.35">
      <c r="A21" s="330" t="s">
        <v>20</v>
      </c>
      <c r="B21" s="159">
        <f t="shared" ref="B21:C21" si="2">B5+B18</f>
        <v>71372</v>
      </c>
      <c r="C21" s="741">
        <f t="shared" si="2"/>
        <v>0</v>
      </c>
      <c r="D21" s="809"/>
    </row>
    <row r="22" spans="1:5" ht="14.25" customHeight="1" x14ac:dyDescent="0.35">
      <c r="A22" s="326"/>
    </row>
    <row r="23" spans="1:5" ht="14.25" customHeight="1" x14ac:dyDescent="0.35">
      <c r="A23" s="343" t="s">
        <v>90</v>
      </c>
      <c r="B23" s="228"/>
      <c r="C23" s="742"/>
    </row>
    <row r="24" spans="1:5" s="825" customFormat="1" ht="14.25" customHeight="1" x14ac:dyDescent="0.35">
      <c r="A24" s="829" t="s">
        <v>91</v>
      </c>
      <c r="B24" s="830" t="s">
        <v>92</v>
      </c>
      <c r="C24" s="831" t="s">
        <v>93</v>
      </c>
      <c r="D24" s="832" t="s">
        <v>94</v>
      </c>
      <c r="E24" s="833" t="s">
        <v>95</v>
      </c>
    </row>
    <row r="25" spans="1:5" ht="14.25" customHeight="1" x14ac:dyDescent="0.35">
      <c r="A25" s="236" t="s">
        <v>62</v>
      </c>
      <c r="B25" s="137"/>
      <c r="C25" s="736">
        <f>SUM(C26:C33)</f>
        <v>1000</v>
      </c>
      <c r="D25" s="745" t="s">
        <v>293</v>
      </c>
      <c r="E25" s="643"/>
    </row>
    <row r="26" spans="1:5" ht="14.25" customHeight="1" x14ac:dyDescent="0.35">
      <c r="A26" s="349" t="s">
        <v>97</v>
      </c>
      <c r="B26" s="137"/>
      <c r="C26" s="746">
        <v>250</v>
      </c>
      <c r="D26" s="810"/>
      <c r="E26" s="644"/>
    </row>
    <row r="27" spans="1:5" ht="14.25" customHeight="1" x14ac:dyDescent="0.35">
      <c r="A27" s="349" t="s">
        <v>239</v>
      </c>
      <c r="B27" s="358"/>
      <c r="C27" s="748">
        <v>250</v>
      </c>
      <c r="D27" s="810"/>
      <c r="E27" s="644"/>
    </row>
    <row r="28" spans="1:5" ht="14.25" customHeight="1" x14ac:dyDescent="0.35">
      <c r="A28" s="349" t="s">
        <v>159</v>
      </c>
      <c r="B28" s="358"/>
      <c r="C28" s="749">
        <v>250</v>
      </c>
      <c r="D28" s="810"/>
      <c r="E28" s="644"/>
    </row>
    <row r="29" spans="1:5" ht="14.25" customHeight="1" x14ac:dyDescent="0.35">
      <c r="A29" s="349" t="s">
        <v>294</v>
      </c>
      <c r="B29" s="137"/>
      <c r="C29" s="749">
        <v>250</v>
      </c>
      <c r="D29" s="810"/>
      <c r="E29" s="644"/>
    </row>
    <row r="30" spans="1:5" ht="14.25" customHeight="1" x14ac:dyDescent="0.35">
      <c r="A30" s="349"/>
      <c r="B30" s="137"/>
      <c r="C30" s="749"/>
      <c r="D30" s="810"/>
      <c r="E30" s="644"/>
    </row>
    <row r="31" spans="1:5" ht="14.25" customHeight="1" x14ac:dyDescent="0.35">
      <c r="A31" s="349"/>
      <c r="B31" s="137"/>
      <c r="C31" s="749"/>
      <c r="D31" s="810"/>
      <c r="E31" s="644"/>
    </row>
    <row r="32" spans="1:5" ht="14.25" customHeight="1" x14ac:dyDescent="0.35">
      <c r="A32" s="353"/>
      <c r="B32" s="137"/>
      <c r="C32" s="748"/>
      <c r="D32" s="810"/>
      <c r="E32" s="644"/>
    </row>
    <row r="33" spans="1:5" ht="14.25" customHeight="1" x14ac:dyDescent="0.35">
      <c r="A33" s="353"/>
      <c r="B33" s="137"/>
      <c r="C33" s="748"/>
      <c r="D33" s="811"/>
      <c r="E33" s="645"/>
    </row>
    <row r="34" spans="1:5" ht="14.25" customHeight="1" x14ac:dyDescent="0.35">
      <c r="A34" s="236" t="s">
        <v>63</v>
      </c>
      <c r="B34" s="137"/>
      <c r="C34" s="736">
        <f>SUM(C35:C41)</f>
        <v>5050</v>
      </c>
      <c r="D34" s="745" t="s">
        <v>295</v>
      </c>
      <c r="E34" s="643"/>
    </row>
    <row r="35" spans="1:5" ht="14.25" customHeight="1" x14ac:dyDescent="0.35">
      <c r="A35" s="433" t="s">
        <v>296</v>
      </c>
      <c r="B35" s="434" t="s">
        <v>297</v>
      </c>
      <c r="C35" s="748">
        <v>300</v>
      </c>
      <c r="D35" s="810"/>
      <c r="E35" s="644"/>
    </row>
    <row r="36" spans="1:5" ht="14.25" customHeight="1" x14ac:dyDescent="0.35">
      <c r="A36" s="435" t="s">
        <v>298</v>
      </c>
      <c r="B36" s="436" t="s">
        <v>299</v>
      </c>
      <c r="C36" s="746">
        <v>1750</v>
      </c>
      <c r="D36" s="810"/>
      <c r="E36" s="644"/>
    </row>
    <row r="37" spans="1:5" ht="14.25" customHeight="1" x14ac:dyDescent="0.35">
      <c r="A37" s="437" t="s">
        <v>300</v>
      </c>
      <c r="B37" s="436" t="s">
        <v>301</v>
      </c>
      <c r="C37" s="748">
        <v>0</v>
      </c>
      <c r="D37" s="810"/>
      <c r="E37" s="644"/>
    </row>
    <row r="38" spans="1:5" ht="14.25" customHeight="1" x14ac:dyDescent="0.35">
      <c r="A38" s="437" t="s">
        <v>302</v>
      </c>
      <c r="B38" s="436" t="s">
        <v>303</v>
      </c>
      <c r="C38" s="748">
        <v>0</v>
      </c>
      <c r="D38" s="810"/>
      <c r="E38" s="644"/>
    </row>
    <row r="39" spans="1:5" ht="14.25" customHeight="1" x14ac:dyDescent="0.35">
      <c r="A39" s="438" t="s">
        <v>304</v>
      </c>
      <c r="B39" s="439" t="s">
        <v>305</v>
      </c>
      <c r="C39" s="748">
        <v>0</v>
      </c>
      <c r="D39" s="810"/>
      <c r="E39" s="644"/>
    </row>
    <row r="40" spans="1:5" ht="14.25" customHeight="1" x14ac:dyDescent="0.35">
      <c r="A40" s="440" t="s">
        <v>306</v>
      </c>
      <c r="B40" s="439" t="s">
        <v>305</v>
      </c>
      <c r="C40" s="748">
        <v>3000</v>
      </c>
      <c r="D40" s="810"/>
      <c r="E40" s="644"/>
    </row>
    <row r="41" spans="1:5" ht="14.25" customHeight="1" x14ac:dyDescent="0.35">
      <c r="A41" s="353"/>
      <c r="B41" s="137"/>
      <c r="C41" s="748"/>
      <c r="D41" s="811"/>
      <c r="E41" s="645"/>
    </row>
    <row r="42" spans="1:5" ht="14.25" customHeight="1" x14ac:dyDescent="0.35">
      <c r="A42" s="354" t="s">
        <v>64</v>
      </c>
      <c r="B42" s="137"/>
      <c r="C42" s="737">
        <f>SUM(C43:C45)</f>
        <v>1150</v>
      </c>
      <c r="D42" s="745"/>
      <c r="E42" s="643"/>
    </row>
    <row r="43" spans="1:5" ht="14.25" customHeight="1" x14ac:dyDescent="0.35">
      <c r="A43" s="433" t="s">
        <v>307</v>
      </c>
      <c r="B43" s="434" t="s">
        <v>305</v>
      </c>
      <c r="C43" s="748">
        <v>300</v>
      </c>
      <c r="D43" s="810"/>
      <c r="E43" s="644"/>
    </row>
    <row r="44" spans="1:5" ht="14.25" customHeight="1" x14ac:dyDescent="0.35">
      <c r="A44" s="438" t="s">
        <v>308</v>
      </c>
      <c r="B44" s="436" t="s">
        <v>309</v>
      </c>
      <c r="C44" s="748">
        <v>350</v>
      </c>
      <c r="D44" s="810"/>
      <c r="E44" s="644"/>
    </row>
    <row r="45" spans="1:5" ht="14.25" customHeight="1" x14ac:dyDescent="0.35">
      <c r="A45" s="438" t="s">
        <v>310</v>
      </c>
      <c r="B45" s="436" t="s">
        <v>311</v>
      </c>
      <c r="C45" s="748">
        <v>500</v>
      </c>
      <c r="D45" s="811"/>
      <c r="E45" s="645"/>
    </row>
    <row r="46" spans="1:5" ht="14.25" customHeight="1" x14ac:dyDescent="0.35">
      <c r="A46" s="354" t="s">
        <v>65</v>
      </c>
      <c r="B46" s="137"/>
      <c r="C46" s="736">
        <f>SUM(C47:C51)</f>
        <v>4800</v>
      </c>
      <c r="D46" s="745" t="s">
        <v>312</v>
      </c>
      <c r="E46" s="646"/>
    </row>
    <row r="47" spans="1:5" ht="14.25" customHeight="1" x14ac:dyDescent="0.35">
      <c r="A47" s="441" t="s">
        <v>313</v>
      </c>
      <c r="B47" s="442" t="s">
        <v>305</v>
      </c>
      <c r="C47" s="752">
        <v>100</v>
      </c>
      <c r="D47" s="810"/>
      <c r="E47" s="644"/>
    </row>
    <row r="48" spans="1:5" ht="14.25" customHeight="1" x14ac:dyDescent="0.35">
      <c r="A48" s="438" t="s">
        <v>314</v>
      </c>
      <c r="B48" s="439" t="s">
        <v>305</v>
      </c>
      <c r="C48" s="752">
        <v>100</v>
      </c>
      <c r="D48" s="810"/>
      <c r="E48" s="644"/>
    </row>
    <row r="49" spans="1:5" ht="14.25" customHeight="1" x14ac:dyDescent="0.35">
      <c r="A49" s="438" t="s">
        <v>315</v>
      </c>
      <c r="B49" s="439" t="s">
        <v>305</v>
      </c>
      <c r="C49" s="752">
        <v>400</v>
      </c>
      <c r="D49" s="810"/>
      <c r="E49" s="644"/>
    </row>
    <row r="50" spans="1:5" ht="14.25" customHeight="1" x14ac:dyDescent="0.35">
      <c r="A50" s="438" t="s">
        <v>316</v>
      </c>
      <c r="B50" s="439" t="s">
        <v>305</v>
      </c>
      <c r="C50" s="752">
        <v>200</v>
      </c>
      <c r="D50" s="810"/>
      <c r="E50" s="644"/>
    </row>
    <row r="51" spans="1:5" ht="14.25" customHeight="1" x14ac:dyDescent="0.35">
      <c r="A51" s="438" t="s">
        <v>317</v>
      </c>
      <c r="B51" s="439" t="s">
        <v>305</v>
      </c>
      <c r="C51" s="752">
        <v>4000</v>
      </c>
      <c r="D51" s="811"/>
      <c r="E51" s="645"/>
    </row>
    <row r="52" spans="1:5" ht="14.25" customHeight="1" x14ac:dyDescent="0.35">
      <c r="A52" s="236" t="s">
        <v>66</v>
      </c>
      <c r="B52" s="137"/>
      <c r="C52" s="732">
        <f>SUM(C53:C58)</f>
        <v>0</v>
      </c>
      <c r="D52" s="745"/>
      <c r="E52" s="650"/>
    </row>
    <row r="53" spans="1:5" ht="14.25" customHeight="1" x14ac:dyDescent="0.35">
      <c r="A53" s="357" t="s">
        <v>118</v>
      </c>
      <c r="B53" s="358"/>
      <c r="C53" s="752"/>
      <c r="D53" s="810"/>
      <c r="E53" s="644"/>
    </row>
    <row r="54" spans="1:5" ht="14.25" customHeight="1" x14ac:dyDescent="0.35">
      <c r="A54" s="359"/>
      <c r="B54" s="137"/>
      <c r="C54" s="752"/>
      <c r="D54" s="810"/>
      <c r="E54" s="644"/>
    </row>
    <row r="55" spans="1:5" ht="14.25" customHeight="1" x14ac:dyDescent="0.35">
      <c r="A55" s="359"/>
      <c r="B55" s="137"/>
      <c r="C55" s="748">
        <f>SUM(C56:C58)</f>
        <v>0</v>
      </c>
      <c r="D55" s="810"/>
      <c r="E55" s="644"/>
    </row>
    <row r="56" spans="1:5" ht="14.25" customHeight="1" x14ac:dyDescent="0.35">
      <c r="A56" s="359"/>
      <c r="B56" s="137"/>
      <c r="C56" s="748">
        <v>0</v>
      </c>
      <c r="D56" s="810"/>
      <c r="E56" s="644"/>
    </row>
    <row r="57" spans="1:5" ht="14.25" customHeight="1" x14ac:dyDescent="0.35">
      <c r="A57" s="359"/>
      <c r="B57" s="137"/>
      <c r="C57" s="748">
        <v>0</v>
      </c>
      <c r="D57" s="810"/>
      <c r="E57" s="644"/>
    </row>
    <row r="58" spans="1:5" ht="14.25" customHeight="1" x14ac:dyDescent="0.35">
      <c r="A58" s="359"/>
      <c r="B58" s="137"/>
      <c r="C58" s="748">
        <v>0</v>
      </c>
      <c r="D58" s="811"/>
      <c r="E58" s="645"/>
    </row>
    <row r="59" spans="1:5" ht="14.25" customHeight="1" x14ac:dyDescent="0.35">
      <c r="A59" s="353"/>
      <c r="B59" s="360" t="s">
        <v>119</v>
      </c>
      <c r="C59" s="741">
        <f>C25+C34+C42+C46+C52</f>
        <v>12000</v>
      </c>
      <c r="D59" s="812"/>
      <c r="E59" s="362"/>
    </row>
    <row r="60" spans="1:5" ht="14.25" customHeight="1" x14ac:dyDescent="0.35">
      <c r="A60" s="363"/>
      <c r="B60" s="364" t="s">
        <v>120</v>
      </c>
      <c r="C60" s="755">
        <v>25</v>
      </c>
      <c r="D60" s="813">
        <v>0</v>
      </c>
      <c r="E60" s="366"/>
    </row>
    <row r="61" spans="1:5" ht="14.25" customHeight="1" x14ac:dyDescent="0.35">
      <c r="A61" s="326"/>
      <c r="B61" s="367"/>
      <c r="C61" s="756"/>
    </row>
    <row r="62" spans="1:5" ht="14.25" customHeight="1" x14ac:dyDescent="0.35">
      <c r="A62" s="326"/>
    </row>
    <row r="63" spans="1:5" s="825" customFormat="1" ht="14.25" customHeight="1" x14ac:dyDescent="0.35">
      <c r="A63" s="822" t="s">
        <v>318</v>
      </c>
      <c r="B63" s="823"/>
      <c r="C63" s="823"/>
      <c r="D63" s="824"/>
    </row>
    <row r="64" spans="1:5" s="825" customFormat="1" ht="41.25" customHeight="1" x14ac:dyDescent="0.35">
      <c r="A64" s="826" t="s">
        <v>319</v>
      </c>
      <c r="B64" s="827"/>
      <c r="C64" s="827"/>
      <c r="D64" s="828"/>
    </row>
    <row r="65" spans="1:4" ht="14.25" customHeight="1" x14ac:dyDescent="0.35">
      <c r="A65" s="654"/>
      <c r="B65" s="639"/>
      <c r="C65" s="639"/>
      <c r="D65" s="639"/>
    </row>
    <row r="66" spans="1:4" ht="14.25" customHeight="1" x14ac:dyDescent="0.35">
      <c r="A66" s="634" t="s">
        <v>320</v>
      </c>
      <c r="B66" s="623"/>
      <c r="C66" s="623"/>
      <c r="D66" s="624"/>
    </row>
    <row r="67" spans="1:4" ht="14.25" customHeight="1" x14ac:dyDescent="0.35">
      <c r="A67" s="676" t="s">
        <v>321</v>
      </c>
      <c r="B67" s="666"/>
      <c r="C67" s="666"/>
      <c r="D67" s="667"/>
    </row>
    <row r="68" spans="1:4" ht="14.25" customHeight="1" x14ac:dyDescent="0.35">
      <c r="A68" s="655"/>
      <c r="B68" s="631"/>
      <c r="C68" s="631"/>
      <c r="D68" s="631"/>
    </row>
    <row r="69" spans="1:4" ht="14.25" customHeight="1" x14ac:dyDescent="0.35">
      <c r="A69" s="634" t="s">
        <v>322</v>
      </c>
      <c r="B69" s="623"/>
      <c r="C69" s="623"/>
      <c r="D69" s="624"/>
    </row>
    <row r="70" spans="1:4" ht="14.25" customHeight="1" x14ac:dyDescent="0.35">
      <c r="A70" s="676" t="s">
        <v>323</v>
      </c>
      <c r="B70" s="666"/>
      <c r="C70" s="666"/>
      <c r="D70" s="667"/>
    </row>
    <row r="71" spans="1:4" ht="14.25" customHeight="1" x14ac:dyDescent="0.35">
      <c r="A71" s="326"/>
      <c r="B71" s="228"/>
      <c r="C71" s="742"/>
      <c r="D71" s="757"/>
    </row>
    <row r="72" spans="1:4" ht="14.25" customHeight="1" x14ac:dyDescent="0.35">
      <c r="A72" s="282" t="s">
        <v>45</v>
      </c>
      <c r="B72" s="114"/>
      <c r="C72" s="757"/>
      <c r="D72" s="757"/>
    </row>
    <row r="73" spans="1:4" ht="14.25" customHeight="1" x14ac:dyDescent="0.35">
      <c r="A73" s="114"/>
      <c r="B73" s="114"/>
      <c r="C73" s="757"/>
      <c r="D73" s="757"/>
    </row>
    <row r="74" spans="1:4" ht="14.25" customHeight="1" x14ac:dyDescent="0.35">
      <c r="A74" s="656" t="s">
        <v>51</v>
      </c>
      <c r="B74" s="639"/>
      <c r="D74" s="757"/>
    </row>
    <row r="75" spans="1:4" ht="14.25" customHeight="1" x14ac:dyDescent="0.35">
      <c r="A75" s="371" t="s">
        <v>39</v>
      </c>
      <c r="B75" s="372" t="s">
        <v>79</v>
      </c>
      <c r="C75" s="758" t="s">
        <v>80</v>
      </c>
      <c r="D75" s="759" t="s">
        <v>128</v>
      </c>
    </row>
    <row r="76" spans="1:4" ht="14.25" customHeight="1" x14ac:dyDescent="0.35">
      <c r="A76" s="375" t="s">
        <v>21</v>
      </c>
      <c r="B76" s="331">
        <f t="shared" ref="B76:C76" si="3">SUM(B77,B83)</f>
        <v>26506</v>
      </c>
      <c r="C76" s="760">
        <f t="shared" si="3"/>
        <v>0</v>
      </c>
      <c r="D76" s="761"/>
    </row>
    <row r="77" spans="1:4" ht="14.25" customHeight="1" x14ac:dyDescent="0.35">
      <c r="A77" s="378" t="s">
        <v>47</v>
      </c>
      <c r="B77" s="331">
        <v>6996</v>
      </c>
      <c r="C77" s="762">
        <f>SUM(C78:C81)</f>
        <v>0</v>
      </c>
      <c r="D77" s="761"/>
    </row>
    <row r="78" spans="1:4" ht="14.25" customHeight="1" x14ac:dyDescent="0.35">
      <c r="A78" s="380" t="s">
        <v>324</v>
      </c>
      <c r="B78" s="335"/>
      <c r="C78" s="763"/>
      <c r="D78" s="761"/>
    </row>
    <row r="79" spans="1:4" ht="14.25" customHeight="1" x14ac:dyDescent="0.35">
      <c r="A79" s="380" t="s">
        <v>325</v>
      </c>
      <c r="B79" s="335"/>
      <c r="C79" s="763"/>
      <c r="D79" s="761"/>
    </row>
    <row r="80" spans="1:4" ht="15" customHeight="1" x14ac:dyDescent="0.35"/>
    <row r="83" spans="1:5" ht="14.25" customHeight="1" x14ac:dyDescent="0.35">
      <c r="A83" s="378" t="s">
        <v>40</v>
      </c>
      <c r="B83" s="331">
        <v>19510</v>
      </c>
      <c r="C83" s="760">
        <f>SUM(C84:C88)</f>
        <v>0</v>
      </c>
      <c r="D83" s="761"/>
    </row>
    <row r="84" spans="1:5" ht="14.25" customHeight="1" x14ac:dyDescent="0.35">
      <c r="A84" s="380" t="s">
        <v>87</v>
      </c>
      <c r="B84" s="331"/>
      <c r="C84" s="763"/>
      <c r="D84" s="761"/>
    </row>
    <row r="85" spans="1:5" ht="14.25" customHeight="1" x14ac:dyDescent="0.35">
      <c r="A85" s="380" t="s">
        <v>88</v>
      </c>
      <c r="B85" s="331"/>
      <c r="C85" s="763"/>
      <c r="D85" s="761"/>
    </row>
    <row r="86" spans="1:5" ht="14.25" customHeight="1" x14ac:dyDescent="0.35">
      <c r="A86" s="380" t="s">
        <v>89</v>
      </c>
      <c r="B86" s="331"/>
      <c r="C86" s="763"/>
      <c r="D86" s="761"/>
    </row>
    <row r="87" spans="1:5" ht="14.25" customHeight="1" x14ac:dyDescent="0.35">
      <c r="A87" s="380" t="s">
        <v>86</v>
      </c>
      <c r="B87" s="331"/>
      <c r="C87" s="763"/>
      <c r="D87" s="761"/>
    </row>
    <row r="88" spans="1:5" ht="14.25" customHeight="1" x14ac:dyDescent="0.35">
      <c r="A88" s="383" t="s">
        <v>86</v>
      </c>
      <c r="B88" s="331"/>
      <c r="C88" s="763"/>
      <c r="D88" s="761"/>
    </row>
    <row r="89" spans="1:5" ht="14.25" customHeight="1" x14ac:dyDescent="0.35">
      <c r="A89" s="375" t="s">
        <v>24</v>
      </c>
      <c r="B89" s="331">
        <f t="shared" ref="B89:C89" si="4">B76*0.4</f>
        <v>10602.400000000001</v>
      </c>
      <c r="C89" s="760">
        <f t="shared" si="4"/>
        <v>0</v>
      </c>
      <c r="D89" s="761"/>
    </row>
    <row r="90" spans="1:5" ht="14.25" customHeight="1" x14ac:dyDescent="0.35">
      <c r="A90" s="384" t="s">
        <v>55</v>
      </c>
      <c r="B90" s="331">
        <v>6535</v>
      </c>
      <c r="C90" s="765">
        <f>D130</f>
        <v>0</v>
      </c>
      <c r="D90" s="814"/>
    </row>
    <row r="91" spans="1:5" ht="14.25" customHeight="1" x14ac:dyDescent="0.35">
      <c r="A91" s="384" t="s">
        <v>56</v>
      </c>
      <c r="B91" s="137">
        <v>0</v>
      </c>
      <c r="C91" s="767">
        <f>C89-C90</f>
        <v>0</v>
      </c>
      <c r="D91" s="814"/>
    </row>
    <row r="92" spans="1:5" ht="14.25" customHeight="1" x14ac:dyDescent="0.35">
      <c r="A92" s="387" t="s">
        <v>20</v>
      </c>
      <c r="B92" s="158">
        <f t="shared" ref="B92:C92" si="5">B76+B89</f>
        <v>37108.400000000001</v>
      </c>
      <c r="C92" s="768">
        <f t="shared" si="5"/>
        <v>0</v>
      </c>
      <c r="D92" s="815"/>
    </row>
    <row r="93" spans="1:5" ht="14.25" customHeight="1" x14ac:dyDescent="0.35">
      <c r="A93" s="326"/>
      <c r="D93" s="770"/>
      <c r="E93" s="389"/>
    </row>
    <row r="94" spans="1:5" ht="14.25" customHeight="1" x14ac:dyDescent="0.35">
      <c r="A94" s="229" t="s">
        <v>133</v>
      </c>
      <c r="D94" s="816"/>
      <c r="E94" s="391"/>
    </row>
    <row r="95" spans="1:5" ht="14.25" customHeight="1" x14ac:dyDescent="0.35">
      <c r="A95" s="392" t="s">
        <v>91</v>
      </c>
      <c r="B95" s="175" t="s">
        <v>92</v>
      </c>
      <c r="C95" s="772" t="s">
        <v>93</v>
      </c>
      <c r="D95" s="773" t="s">
        <v>94</v>
      </c>
      <c r="E95" s="262" t="s">
        <v>95</v>
      </c>
    </row>
    <row r="96" spans="1:5" ht="14.25" customHeight="1" x14ac:dyDescent="0.35">
      <c r="A96" s="236" t="s">
        <v>74</v>
      </c>
      <c r="B96" s="137"/>
      <c r="C96" s="774">
        <f>SUM(C97:C100)</f>
        <v>1000</v>
      </c>
      <c r="D96" s="775" t="s">
        <v>326</v>
      </c>
      <c r="E96" s="657"/>
    </row>
    <row r="97" spans="1:5" ht="14.25" customHeight="1" x14ac:dyDescent="0.35">
      <c r="A97" s="443" t="s">
        <v>327</v>
      </c>
      <c r="B97" s="137" t="s">
        <v>305</v>
      </c>
      <c r="C97" s="776">
        <v>250</v>
      </c>
      <c r="D97" s="817"/>
      <c r="E97" s="644"/>
    </row>
    <row r="98" spans="1:5" ht="14.25" customHeight="1" x14ac:dyDescent="0.35">
      <c r="A98" s="349" t="s">
        <v>328</v>
      </c>
      <c r="B98" s="137" t="s">
        <v>305</v>
      </c>
      <c r="C98" s="776">
        <v>250</v>
      </c>
      <c r="D98" s="817"/>
      <c r="E98" s="644"/>
    </row>
    <row r="99" spans="1:5" ht="14.25" customHeight="1" x14ac:dyDescent="0.35">
      <c r="A99" s="349" t="s">
        <v>329</v>
      </c>
      <c r="B99" s="137" t="s">
        <v>305</v>
      </c>
      <c r="C99" s="776">
        <v>250</v>
      </c>
      <c r="D99" s="817"/>
      <c r="E99" s="644"/>
    </row>
    <row r="100" spans="1:5" ht="14.25" customHeight="1" x14ac:dyDescent="0.35">
      <c r="A100" s="353" t="s">
        <v>330</v>
      </c>
      <c r="B100" s="137" t="s">
        <v>305</v>
      </c>
      <c r="C100" s="776">
        <v>250</v>
      </c>
      <c r="D100" s="818"/>
      <c r="E100" s="645"/>
    </row>
    <row r="101" spans="1:5" ht="14.25" customHeight="1" x14ac:dyDescent="0.35">
      <c r="A101" s="236" t="s">
        <v>138</v>
      </c>
      <c r="B101" s="137"/>
      <c r="C101" s="774">
        <f>SUM(C102:C108)</f>
        <v>5535</v>
      </c>
      <c r="D101" s="775" t="s">
        <v>331</v>
      </c>
      <c r="E101" s="657"/>
    </row>
    <row r="102" spans="1:5" ht="14.25" customHeight="1" x14ac:dyDescent="0.35">
      <c r="A102" s="349" t="s">
        <v>332</v>
      </c>
      <c r="B102" s="137" t="s">
        <v>105</v>
      </c>
      <c r="C102" s="752">
        <v>3000</v>
      </c>
      <c r="D102" s="817"/>
      <c r="E102" s="644"/>
    </row>
    <row r="103" spans="1:5" ht="14.25" customHeight="1" x14ac:dyDescent="0.35">
      <c r="A103" s="349" t="s">
        <v>333</v>
      </c>
      <c r="B103" s="137" t="s">
        <v>305</v>
      </c>
      <c r="C103" s="776">
        <v>1300</v>
      </c>
      <c r="D103" s="817"/>
      <c r="E103" s="644"/>
    </row>
    <row r="104" spans="1:5" ht="14.25" customHeight="1" x14ac:dyDescent="0.35">
      <c r="A104" s="349" t="s">
        <v>334</v>
      </c>
      <c r="B104" s="137" t="s">
        <v>103</v>
      </c>
      <c r="C104" s="776">
        <v>500</v>
      </c>
      <c r="D104" s="817"/>
      <c r="E104" s="644"/>
    </row>
    <row r="105" spans="1:5" ht="14.25" customHeight="1" x14ac:dyDescent="0.35">
      <c r="A105" s="349" t="s">
        <v>335</v>
      </c>
      <c r="B105" s="137" t="s">
        <v>336</v>
      </c>
      <c r="C105" s="776">
        <v>35</v>
      </c>
      <c r="D105" s="817"/>
      <c r="E105" s="644"/>
    </row>
    <row r="106" spans="1:5" ht="14.25" customHeight="1" x14ac:dyDescent="0.35">
      <c r="A106" s="349" t="s">
        <v>337</v>
      </c>
      <c r="B106" s="137" t="s">
        <v>338</v>
      </c>
      <c r="C106" s="776">
        <v>500</v>
      </c>
      <c r="D106" s="817"/>
      <c r="E106" s="644"/>
    </row>
    <row r="107" spans="1:5" ht="14.25" customHeight="1" x14ac:dyDescent="0.35">
      <c r="A107" s="349" t="s">
        <v>339</v>
      </c>
      <c r="B107" s="137" t="s">
        <v>340</v>
      </c>
      <c r="C107" s="776">
        <v>200</v>
      </c>
      <c r="D107" s="817"/>
      <c r="E107" s="644"/>
    </row>
    <row r="108" spans="1:5" ht="14.25" customHeight="1" x14ac:dyDescent="0.35">
      <c r="A108" s="236"/>
      <c r="B108" s="137"/>
      <c r="C108" s="781"/>
      <c r="D108" s="818"/>
      <c r="E108" s="645"/>
    </row>
    <row r="109" spans="1:5" ht="14.25" customHeight="1" x14ac:dyDescent="0.35">
      <c r="A109" s="236" t="s">
        <v>75</v>
      </c>
      <c r="B109" s="137"/>
      <c r="C109" s="774">
        <f>SUM(C110:C113)</f>
        <v>0</v>
      </c>
      <c r="D109" s="775" t="s">
        <v>341</v>
      </c>
      <c r="E109" s="657"/>
    </row>
    <row r="110" spans="1:5" ht="14.25" customHeight="1" x14ac:dyDescent="0.35">
      <c r="A110" s="349" t="s">
        <v>342</v>
      </c>
      <c r="B110" s="137"/>
      <c r="C110" s="781"/>
      <c r="D110" s="817"/>
      <c r="E110" s="644"/>
    </row>
    <row r="111" spans="1:5" ht="14.25" customHeight="1" x14ac:dyDescent="0.35">
      <c r="A111" s="399" t="s">
        <v>145</v>
      </c>
      <c r="B111" s="137"/>
      <c r="C111" s="783"/>
      <c r="D111" s="817"/>
      <c r="E111" s="644"/>
    </row>
    <row r="112" spans="1:5" ht="14.25" customHeight="1" x14ac:dyDescent="0.35">
      <c r="A112" s="353"/>
      <c r="B112" s="137"/>
      <c r="C112" s="784"/>
      <c r="D112" s="817"/>
      <c r="E112" s="644"/>
    </row>
    <row r="113" spans="1:5" ht="14.25" customHeight="1" x14ac:dyDescent="0.35">
      <c r="A113" s="353"/>
      <c r="B113" s="137"/>
      <c r="C113" s="785"/>
      <c r="D113" s="818"/>
      <c r="E113" s="645"/>
    </row>
    <row r="114" spans="1:5" ht="14.25" customHeight="1" x14ac:dyDescent="0.35">
      <c r="A114" s="354" t="s">
        <v>66</v>
      </c>
      <c r="B114" s="137"/>
      <c r="C114" s="786">
        <f>SUM(C115:C116)</f>
        <v>0</v>
      </c>
      <c r="D114" s="775"/>
      <c r="E114" s="657"/>
    </row>
    <row r="115" spans="1:5" ht="14.25" customHeight="1" x14ac:dyDescent="0.35">
      <c r="A115" s="349" t="s">
        <v>343</v>
      </c>
      <c r="B115" s="137"/>
      <c r="C115" s="783"/>
      <c r="D115" s="817"/>
      <c r="E115" s="644"/>
    </row>
    <row r="116" spans="1:5" ht="14.25" customHeight="1" x14ac:dyDescent="0.35">
      <c r="A116" s="349" t="s">
        <v>136</v>
      </c>
      <c r="B116" s="137"/>
      <c r="C116" s="783"/>
      <c r="D116" s="818"/>
      <c r="E116" s="645"/>
    </row>
    <row r="117" spans="1:5" ht="14.25" customHeight="1" x14ac:dyDescent="0.35">
      <c r="A117" s="353"/>
      <c r="B117" s="360" t="s">
        <v>119</v>
      </c>
      <c r="C117" s="788">
        <f>C96+C101+C109+C114</f>
        <v>6535</v>
      </c>
      <c r="D117" s="819"/>
      <c r="E117" s="406"/>
    </row>
    <row r="118" spans="1:5" ht="14.25" customHeight="1" x14ac:dyDescent="0.35">
      <c r="A118" s="661" t="s">
        <v>147</v>
      </c>
      <c r="B118" s="653"/>
      <c r="C118" s="790">
        <v>75</v>
      </c>
      <c r="D118" s="820">
        <v>0</v>
      </c>
      <c r="E118" s="362">
        <v>0</v>
      </c>
    </row>
    <row r="119" spans="1:5" ht="14.25" customHeight="1" x14ac:dyDescent="0.35">
      <c r="A119" s="662" t="s">
        <v>34</v>
      </c>
      <c r="B119" s="663"/>
      <c r="C119" s="755">
        <v>225</v>
      </c>
      <c r="D119" s="821">
        <v>0</v>
      </c>
      <c r="E119" s="366">
        <v>0</v>
      </c>
    </row>
    <row r="120" spans="1:5" ht="14.25" customHeight="1" x14ac:dyDescent="0.35">
      <c r="A120" s="326"/>
      <c r="E120" s="410"/>
    </row>
    <row r="121" spans="1:5" ht="14.25" customHeight="1" x14ac:dyDescent="0.35">
      <c r="A121" s="411"/>
      <c r="B121" s="229"/>
      <c r="C121" s="806"/>
      <c r="D121" s="806"/>
      <c r="E121" s="412"/>
    </row>
    <row r="122" spans="1:5" ht="14.25" customHeight="1" x14ac:dyDescent="0.35">
      <c r="A122" s="634" t="s">
        <v>344</v>
      </c>
      <c r="B122" s="623"/>
      <c r="C122" s="623"/>
      <c r="D122" s="624"/>
      <c r="E122" s="413"/>
    </row>
    <row r="123" spans="1:5" ht="14.25" customHeight="1" x14ac:dyDescent="0.35">
      <c r="A123" s="677" t="s">
        <v>345</v>
      </c>
      <c r="B123" s="666"/>
      <c r="C123" s="666"/>
      <c r="D123" s="667"/>
      <c r="E123" s="413"/>
    </row>
    <row r="124" spans="1:5" ht="14.25" customHeight="1" x14ac:dyDescent="0.35">
      <c r="A124" s="654"/>
      <c r="B124" s="639"/>
      <c r="C124" s="639"/>
      <c r="D124" s="639"/>
      <c r="E124" s="413"/>
    </row>
    <row r="125" spans="1:5" ht="14.25" customHeight="1" x14ac:dyDescent="0.35">
      <c r="A125" s="634" t="s">
        <v>346</v>
      </c>
      <c r="B125" s="623"/>
      <c r="C125" s="623"/>
      <c r="D125" s="624"/>
      <c r="E125" s="413"/>
    </row>
    <row r="126" spans="1:5" ht="14.25" customHeight="1" x14ac:dyDescent="0.35">
      <c r="A126" s="665" t="s">
        <v>347</v>
      </c>
      <c r="B126" s="666"/>
      <c r="C126" s="666"/>
      <c r="D126" s="667"/>
      <c r="E126" s="413"/>
    </row>
    <row r="127" spans="1:5" ht="14.25" customHeight="1" x14ac:dyDescent="0.35">
      <c r="A127" s="655"/>
      <c r="B127" s="631"/>
      <c r="C127" s="631"/>
      <c r="D127" s="631"/>
      <c r="E127" s="413"/>
    </row>
    <row r="128" spans="1:5" ht="14.25" customHeight="1" x14ac:dyDescent="0.35">
      <c r="A128" s="634" t="s">
        <v>348</v>
      </c>
      <c r="B128" s="623"/>
      <c r="C128" s="623"/>
      <c r="D128" s="624"/>
      <c r="E128" s="410"/>
    </row>
    <row r="129" spans="1:4" ht="14.25" customHeight="1" x14ac:dyDescent="0.35">
      <c r="A129" s="665" t="s">
        <v>349</v>
      </c>
      <c r="B129" s="666"/>
      <c r="C129" s="666"/>
      <c r="D129" s="667"/>
    </row>
  </sheetData>
  <mergeCells count="38">
    <mergeCell ref="A127:D127"/>
    <mergeCell ref="A128:D128"/>
    <mergeCell ref="A129:D129"/>
    <mergeCell ref="A118:B118"/>
    <mergeCell ref="A119:B119"/>
    <mergeCell ref="A122:D122"/>
    <mergeCell ref="A123:D123"/>
    <mergeCell ref="A124:D124"/>
    <mergeCell ref="A125:D125"/>
    <mergeCell ref="A126:D126"/>
    <mergeCell ref="D101:D108"/>
    <mergeCell ref="E101:E108"/>
    <mergeCell ref="D109:D113"/>
    <mergeCell ref="E109:E113"/>
    <mergeCell ref="D114:D116"/>
    <mergeCell ref="E114:E116"/>
    <mergeCell ref="A68:D68"/>
    <mergeCell ref="A69:D69"/>
    <mergeCell ref="A70:D70"/>
    <mergeCell ref="A74:B74"/>
    <mergeCell ref="E96:E100"/>
    <mergeCell ref="D96:D100"/>
    <mergeCell ref="A63:D63"/>
    <mergeCell ref="A64:D64"/>
    <mergeCell ref="A65:D65"/>
    <mergeCell ref="A66:D66"/>
    <mergeCell ref="A67:D67"/>
    <mergeCell ref="D42:D45"/>
    <mergeCell ref="E42:E45"/>
    <mergeCell ref="D46:D51"/>
    <mergeCell ref="E46:E51"/>
    <mergeCell ref="D52:D58"/>
    <mergeCell ref="E52:E58"/>
    <mergeCell ref="A3:B3"/>
    <mergeCell ref="D25:D33"/>
    <mergeCell ref="E25:E33"/>
    <mergeCell ref="D34:D41"/>
    <mergeCell ref="E34:E41"/>
  </mergeCells>
  <conditionalFormatting sqref="A64:D64">
    <cfRule type="notContainsBlanks" dxfId="0" priority="1">
      <formula>LEN(TRIM(A64))&gt;0</formula>
    </cfRule>
  </conditionalFormatting>
  <pageMargins left="0.7" right="0.7" top="0.75" bottom="0.75" header="0" footer="0"/>
  <pageSetup orientation="landscape"/>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3"/>
  <sheetViews>
    <sheetView workbookViewId="0">
      <selection activeCell="A2" sqref="A2"/>
    </sheetView>
  </sheetViews>
  <sheetFormatPr defaultColWidth="14.453125" defaultRowHeight="15" customHeight="1" x14ac:dyDescent="0.35"/>
  <cols>
    <col min="1" max="1" width="49.7265625" customWidth="1"/>
    <col min="2" max="2" width="21.7265625" customWidth="1"/>
    <col min="3" max="3" width="20" customWidth="1"/>
    <col min="4" max="4" width="62.453125" customWidth="1"/>
    <col min="5" max="5" width="33.54296875" customWidth="1"/>
    <col min="6" max="26" width="8.7265625" customWidth="1"/>
  </cols>
  <sheetData>
    <row r="1" spans="1:6" ht="14.25" customHeight="1" x14ac:dyDescent="0.45">
      <c r="A1" s="115" t="s">
        <v>77</v>
      </c>
      <c r="B1" s="230"/>
      <c r="C1" s="230"/>
      <c r="F1" s="444" t="s">
        <v>350</v>
      </c>
    </row>
    <row r="2" spans="1:6" ht="14.25" customHeight="1" x14ac:dyDescent="0.35">
      <c r="A2" s="731"/>
      <c r="B2" s="230"/>
      <c r="C2" s="230"/>
    </row>
    <row r="3" spans="1:6" ht="14.25" customHeight="1" x14ac:dyDescent="0.35">
      <c r="A3" s="638" t="s">
        <v>78</v>
      </c>
      <c r="B3" s="639"/>
      <c r="C3" s="230"/>
    </row>
    <row r="4" spans="1:6" ht="14.25" customHeight="1" x14ac:dyDescent="0.35">
      <c r="A4" s="327" t="s">
        <v>39</v>
      </c>
      <c r="B4" s="328" t="s">
        <v>79</v>
      </c>
      <c r="C4" s="328" t="s">
        <v>80</v>
      </c>
      <c r="D4" s="327" t="s">
        <v>81</v>
      </c>
    </row>
    <row r="5" spans="1:6" ht="14.25" customHeight="1" x14ac:dyDescent="0.35">
      <c r="A5" s="330" t="s">
        <v>21</v>
      </c>
      <c r="B5" s="445">
        <f t="shared" ref="B5:C5" si="0">SUM(B6,B12)</f>
        <v>48669</v>
      </c>
      <c r="C5" s="445">
        <f t="shared" si="0"/>
        <v>0</v>
      </c>
      <c r="D5" s="137"/>
    </row>
    <row r="6" spans="1:6" ht="14.25" customHeight="1" x14ac:dyDescent="0.35">
      <c r="A6" s="332" t="s">
        <v>47</v>
      </c>
      <c r="B6" s="446">
        <f t="shared" ref="B6:C6" si="1">SUM(B7:B11)</f>
        <v>44669</v>
      </c>
      <c r="C6" s="446">
        <f t="shared" si="1"/>
        <v>0</v>
      </c>
      <c r="D6" s="137"/>
    </row>
    <row r="7" spans="1:6" ht="14.25" customHeight="1" x14ac:dyDescent="0.35">
      <c r="A7" s="334" t="s">
        <v>351</v>
      </c>
      <c r="B7" s="447"/>
      <c r="C7" s="415"/>
      <c r="D7" s="839"/>
    </row>
    <row r="8" spans="1:6" ht="14.25" customHeight="1" x14ac:dyDescent="0.35">
      <c r="A8" s="334" t="s">
        <v>352</v>
      </c>
      <c r="B8" s="447"/>
      <c r="C8" s="415"/>
      <c r="D8" s="839"/>
    </row>
    <row r="9" spans="1:6" ht="14.25" customHeight="1" x14ac:dyDescent="0.35">
      <c r="A9" s="334" t="s">
        <v>353</v>
      </c>
      <c r="B9" s="447"/>
      <c r="C9" s="415"/>
      <c r="D9" s="839"/>
    </row>
    <row r="10" spans="1:6" ht="14.25" customHeight="1" x14ac:dyDescent="0.35">
      <c r="A10" s="448" t="s">
        <v>354</v>
      </c>
      <c r="B10" s="447">
        <v>44669</v>
      </c>
      <c r="C10" s="415"/>
      <c r="D10" s="839"/>
    </row>
    <row r="11" spans="1:6" ht="14.25" customHeight="1" x14ac:dyDescent="0.35">
      <c r="A11" s="334" t="s">
        <v>86</v>
      </c>
      <c r="B11" s="447"/>
      <c r="C11" s="415"/>
      <c r="D11" s="839"/>
    </row>
    <row r="12" spans="1:6" ht="14.25" customHeight="1" x14ac:dyDescent="0.35">
      <c r="A12" s="332" t="s">
        <v>40</v>
      </c>
      <c r="B12" s="445">
        <f t="shared" ref="B12:C12" si="2">SUM(B13:B17)</f>
        <v>4000</v>
      </c>
      <c r="C12" s="445">
        <f t="shared" si="2"/>
        <v>0</v>
      </c>
      <c r="D12" s="839"/>
    </row>
    <row r="13" spans="1:6" ht="14.25" customHeight="1" x14ac:dyDescent="0.35">
      <c r="A13" s="334" t="s">
        <v>355</v>
      </c>
      <c r="B13" s="446">
        <v>2000</v>
      </c>
      <c r="C13" s="415"/>
      <c r="D13" s="839"/>
    </row>
    <row r="14" spans="1:6" ht="14.25" customHeight="1" x14ac:dyDescent="0.35">
      <c r="A14" s="334" t="s">
        <v>356</v>
      </c>
      <c r="B14" s="446">
        <v>1000</v>
      </c>
      <c r="C14" s="415"/>
      <c r="D14" s="839"/>
    </row>
    <row r="15" spans="1:6" ht="14.25" customHeight="1" x14ac:dyDescent="0.35">
      <c r="A15" s="334" t="s">
        <v>357</v>
      </c>
      <c r="B15" s="446">
        <v>1000</v>
      </c>
      <c r="C15" s="415"/>
      <c r="D15" s="839"/>
    </row>
    <row r="16" spans="1:6" ht="14.25" customHeight="1" x14ac:dyDescent="0.35">
      <c r="A16" s="337" t="s">
        <v>86</v>
      </c>
      <c r="B16" s="445"/>
      <c r="C16" s="415"/>
      <c r="D16" s="839"/>
    </row>
    <row r="17" spans="1:5" ht="14.25" customHeight="1" x14ac:dyDescent="0.35">
      <c r="A17" s="338" t="s">
        <v>86</v>
      </c>
      <c r="B17" s="445"/>
      <c r="C17" s="415"/>
      <c r="D17" s="839"/>
    </row>
    <row r="18" spans="1:5" ht="14.25" customHeight="1" x14ac:dyDescent="0.35">
      <c r="A18" s="330" t="s">
        <v>24</v>
      </c>
      <c r="B18" s="445">
        <f t="shared" ref="B18:C18" si="3">B5*0.4</f>
        <v>19467.600000000002</v>
      </c>
      <c r="C18" s="445">
        <f t="shared" si="3"/>
        <v>0</v>
      </c>
      <c r="D18" s="839"/>
    </row>
    <row r="19" spans="1:5" ht="14.25" customHeight="1" x14ac:dyDescent="0.35">
      <c r="A19" s="339" t="s">
        <v>55</v>
      </c>
      <c r="B19" s="445">
        <f>C57</f>
        <v>10500</v>
      </c>
      <c r="C19" s="449"/>
      <c r="D19" s="840"/>
    </row>
    <row r="20" spans="1:5" ht="14.25" customHeight="1" x14ac:dyDescent="0.35">
      <c r="A20" s="339" t="s">
        <v>56</v>
      </c>
      <c r="B20" s="450">
        <f>B18-B19</f>
        <v>8967.6000000000022</v>
      </c>
      <c r="C20" s="451"/>
      <c r="D20" s="840"/>
    </row>
    <row r="21" spans="1:5" ht="14.25" customHeight="1" x14ac:dyDescent="0.35">
      <c r="A21" s="330" t="s">
        <v>20</v>
      </c>
      <c r="B21" s="452">
        <f t="shared" ref="B21:C21" si="4">B5+B18</f>
        <v>68136.600000000006</v>
      </c>
      <c r="C21" s="452">
        <f t="shared" si="4"/>
        <v>0</v>
      </c>
      <c r="D21" s="840"/>
    </row>
    <row r="22" spans="1:5" ht="14.25" customHeight="1" x14ac:dyDescent="0.35">
      <c r="A22" s="326"/>
      <c r="B22" s="230"/>
      <c r="C22" s="230"/>
      <c r="D22" s="834"/>
    </row>
    <row r="23" spans="1:5" ht="14.25" customHeight="1" x14ac:dyDescent="0.35">
      <c r="A23" s="343" t="s">
        <v>90</v>
      </c>
      <c r="B23" s="325"/>
      <c r="C23" s="325"/>
      <c r="D23" s="834"/>
    </row>
    <row r="24" spans="1:5" ht="14.25" customHeight="1" x14ac:dyDescent="0.35">
      <c r="A24" s="344" t="s">
        <v>91</v>
      </c>
      <c r="B24" s="453" t="s">
        <v>92</v>
      </c>
      <c r="C24" s="346" t="s">
        <v>93</v>
      </c>
      <c r="D24" s="835" t="s">
        <v>94</v>
      </c>
      <c r="E24" s="348" t="s">
        <v>95</v>
      </c>
    </row>
    <row r="25" spans="1:5" ht="14.25" customHeight="1" x14ac:dyDescent="0.35">
      <c r="A25" s="236" t="s">
        <v>62</v>
      </c>
      <c r="B25" s="454"/>
      <c r="C25" s="445">
        <f>SUM(C26:C33)</f>
        <v>0</v>
      </c>
      <c r="D25" s="836" t="s">
        <v>358</v>
      </c>
      <c r="E25" s="643"/>
    </row>
    <row r="26" spans="1:5" ht="14.25" customHeight="1" x14ac:dyDescent="0.35">
      <c r="A26" s="349" t="s">
        <v>97</v>
      </c>
      <c r="B26" s="454" t="s">
        <v>305</v>
      </c>
      <c r="C26" s="455">
        <v>0</v>
      </c>
      <c r="D26" s="837"/>
      <c r="E26" s="644"/>
    </row>
    <row r="27" spans="1:5" ht="14.25" customHeight="1" x14ac:dyDescent="0.35">
      <c r="A27" s="349" t="s">
        <v>239</v>
      </c>
      <c r="B27" s="454" t="s">
        <v>305</v>
      </c>
      <c r="C27" s="456">
        <v>0</v>
      </c>
      <c r="D27" s="837"/>
      <c r="E27" s="644"/>
    </row>
    <row r="28" spans="1:5" ht="14.25" customHeight="1" x14ac:dyDescent="0.35">
      <c r="A28" s="349" t="s">
        <v>159</v>
      </c>
      <c r="B28" s="454" t="s">
        <v>305</v>
      </c>
      <c r="C28" s="457">
        <v>0</v>
      </c>
      <c r="D28" s="837"/>
      <c r="E28" s="644"/>
    </row>
    <row r="29" spans="1:5" ht="14.25" customHeight="1" x14ac:dyDescent="0.35">
      <c r="A29" s="349"/>
      <c r="B29" s="454"/>
      <c r="C29" s="457"/>
      <c r="D29" s="837"/>
      <c r="E29" s="644"/>
    </row>
    <row r="30" spans="1:5" ht="14.25" customHeight="1" x14ac:dyDescent="0.35">
      <c r="A30" s="349"/>
      <c r="B30" s="454"/>
      <c r="C30" s="457"/>
      <c r="D30" s="837"/>
      <c r="E30" s="644"/>
    </row>
    <row r="31" spans="1:5" ht="14.25" customHeight="1" x14ac:dyDescent="0.35">
      <c r="A31" s="349"/>
      <c r="B31" s="454"/>
      <c r="C31" s="457"/>
      <c r="D31" s="837"/>
      <c r="E31" s="644"/>
    </row>
    <row r="32" spans="1:5" ht="14.25" customHeight="1" x14ac:dyDescent="0.35">
      <c r="A32" s="349"/>
      <c r="B32" s="454"/>
      <c r="C32" s="456"/>
      <c r="D32" s="837"/>
      <c r="E32" s="644"/>
    </row>
    <row r="33" spans="1:5" ht="14.25" customHeight="1" x14ac:dyDescent="0.35">
      <c r="A33" s="353"/>
      <c r="B33" s="454"/>
      <c r="C33" s="456"/>
      <c r="D33" s="838"/>
      <c r="E33" s="645"/>
    </row>
    <row r="34" spans="1:5" ht="14.25" customHeight="1" x14ac:dyDescent="0.35">
      <c r="A34" s="236" t="s">
        <v>63</v>
      </c>
      <c r="B34" s="454"/>
      <c r="C34" s="445">
        <f>SUM(C35:C39)</f>
        <v>6500</v>
      </c>
      <c r="D34" s="836" t="s">
        <v>359</v>
      </c>
      <c r="E34" s="643"/>
    </row>
    <row r="35" spans="1:5" ht="14.25" customHeight="1" x14ac:dyDescent="0.35">
      <c r="A35" s="458" t="s">
        <v>360</v>
      </c>
      <c r="B35" s="454" t="s">
        <v>361</v>
      </c>
      <c r="C35" s="456">
        <v>1000</v>
      </c>
      <c r="D35" s="837"/>
      <c r="E35" s="644"/>
    </row>
    <row r="36" spans="1:5" ht="14.25" customHeight="1" x14ac:dyDescent="0.35">
      <c r="A36" s="459" t="s">
        <v>362</v>
      </c>
      <c r="B36" s="454" t="s">
        <v>363</v>
      </c>
      <c r="C36" s="455">
        <v>1000</v>
      </c>
      <c r="D36" s="837"/>
      <c r="E36" s="644"/>
    </row>
    <row r="37" spans="1:5" ht="14.25" customHeight="1" x14ac:dyDescent="0.35">
      <c r="A37" s="399" t="s">
        <v>364</v>
      </c>
      <c r="B37" s="454" t="s">
        <v>223</v>
      </c>
      <c r="C37" s="456">
        <v>4500</v>
      </c>
      <c r="D37" s="837"/>
      <c r="E37" s="644"/>
    </row>
    <row r="38" spans="1:5" ht="14.25" customHeight="1" x14ac:dyDescent="0.35">
      <c r="A38" s="353"/>
      <c r="B38" s="454"/>
      <c r="C38" s="456">
        <v>0</v>
      </c>
      <c r="D38" s="837"/>
      <c r="E38" s="644"/>
    </row>
    <row r="39" spans="1:5" ht="14.25" customHeight="1" x14ac:dyDescent="0.35">
      <c r="A39" s="353"/>
      <c r="B39" s="454"/>
      <c r="C39" s="456"/>
      <c r="D39" s="838"/>
      <c r="E39" s="645"/>
    </row>
    <row r="40" spans="1:5" ht="14.25" customHeight="1" x14ac:dyDescent="0.35">
      <c r="A40" s="354" t="s">
        <v>64</v>
      </c>
      <c r="B40" s="454"/>
      <c r="C40" s="446">
        <f>SUM(C41:C45)</f>
        <v>500</v>
      </c>
      <c r="D40" s="836" t="s">
        <v>365</v>
      </c>
      <c r="E40" s="643"/>
    </row>
    <row r="41" spans="1:5" ht="14.25" customHeight="1" x14ac:dyDescent="0.35">
      <c r="A41" s="349" t="s">
        <v>366</v>
      </c>
      <c r="B41" s="454" t="s">
        <v>367</v>
      </c>
      <c r="C41" s="456">
        <v>500</v>
      </c>
      <c r="D41" s="837"/>
      <c r="E41" s="644"/>
    </row>
    <row r="42" spans="1:5" ht="14.25" customHeight="1" x14ac:dyDescent="0.35">
      <c r="A42" s="349" t="s">
        <v>368</v>
      </c>
      <c r="B42" s="454" t="s">
        <v>369</v>
      </c>
      <c r="C42" s="456"/>
      <c r="D42" s="837"/>
      <c r="E42" s="644"/>
    </row>
    <row r="43" spans="1:5" ht="14.25" customHeight="1" x14ac:dyDescent="0.35">
      <c r="A43" s="349" t="s">
        <v>370</v>
      </c>
      <c r="B43" s="454" t="s">
        <v>305</v>
      </c>
      <c r="C43" s="460"/>
      <c r="D43" s="837"/>
      <c r="E43" s="644"/>
    </row>
    <row r="44" spans="1:5" ht="14.25" customHeight="1" x14ac:dyDescent="0.35">
      <c r="A44" s="349" t="s">
        <v>371</v>
      </c>
      <c r="B44" s="454" t="s">
        <v>305</v>
      </c>
      <c r="C44" s="460"/>
      <c r="D44" s="837"/>
      <c r="E44" s="644"/>
    </row>
    <row r="45" spans="1:5" ht="14.25" customHeight="1" x14ac:dyDescent="0.35">
      <c r="A45" s="353"/>
      <c r="B45" s="454"/>
      <c r="C45" s="460"/>
      <c r="D45" s="838"/>
      <c r="E45" s="645"/>
    </row>
    <row r="46" spans="1:5" ht="14.25" customHeight="1" x14ac:dyDescent="0.35">
      <c r="A46" s="354" t="s">
        <v>65</v>
      </c>
      <c r="B46" s="454"/>
      <c r="C46" s="445">
        <f>SUM(C47:C49)</f>
        <v>3000</v>
      </c>
      <c r="D46" s="836" t="s">
        <v>372</v>
      </c>
      <c r="E46" s="646"/>
    </row>
    <row r="47" spans="1:5" ht="14.25" customHeight="1" x14ac:dyDescent="0.35">
      <c r="A47" s="418" t="s">
        <v>373</v>
      </c>
      <c r="B47" s="454" t="s">
        <v>305</v>
      </c>
      <c r="C47" s="461">
        <v>3000</v>
      </c>
      <c r="D47" s="837"/>
      <c r="E47" s="644"/>
    </row>
    <row r="48" spans="1:5" ht="14.25" customHeight="1" x14ac:dyDescent="0.35">
      <c r="A48" s="418"/>
      <c r="B48" s="454"/>
      <c r="C48" s="461"/>
      <c r="D48" s="837"/>
      <c r="E48" s="644"/>
    </row>
    <row r="49" spans="1:5" ht="14.25" customHeight="1" x14ac:dyDescent="0.35">
      <c r="A49" s="353"/>
      <c r="B49" s="454"/>
      <c r="C49" s="461"/>
      <c r="D49" s="838"/>
      <c r="E49" s="645"/>
    </row>
    <row r="50" spans="1:5" ht="14.25" customHeight="1" x14ac:dyDescent="0.35">
      <c r="A50" s="236" t="s">
        <v>66</v>
      </c>
      <c r="B50" s="454"/>
      <c r="C50" s="454">
        <f>SUM(C51:C56)</f>
        <v>500</v>
      </c>
      <c r="D50" s="647"/>
      <c r="E50" s="650"/>
    </row>
    <row r="51" spans="1:5" ht="14.25" customHeight="1" x14ac:dyDescent="0.35">
      <c r="A51" s="357" t="s">
        <v>374</v>
      </c>
      <c r="B51" s="462" t="s">
        <v>305</v>
      </c>
      <c r="C51" s="461">
        <v>500</v>
      </c>
      <c r="D51" s="648"/>
      <c r="E51" s="644"/>
    </row>
    <row r="52" spans="1:5" ht="14.25" customHeight="1" x14ac:dyDescent="0.35">
      <c r="A52" s="359"/>
      <c r="B52" s="454"/>
      <c r="C52" s="461"/>
      <c r="D52" s="648"/>
      <c r="E52" s="644"/>
    </row>
    <row r="53" spans="1:5" ht="14.25" customHeight="1" x14ac:dyDescent="0.35">
      <c r="A53" s="359"/>
      <c r="B53" s="454"/>
      <c r="C53" s="456">
        <f>SUM(C54:C56)</f>
        <v>0</v>
      </c>
      <c r="D53" s="648"/>
      <c r="E53" s="644"/>
    </row>
    <row r="54" spans="1:5" ht="14.25" customHeight="1" x14ac:dyDescent="0.35">
      <c r="A54" s="359"/>
      <c r="B54" s="454"/>
      <c r="C54" s="456">
        <v>0</v>
      </c>
      <c r="D54" s="648"/>
      <c r="E54" s="644"/>
    </row>
    <row r="55" spans="1:5" ht="14.25" customHeight="1" x14ac:dyDescent="0.35">
      <c r="A55" s="359"/>
      <c r="B55" s="454"/>
      <c r="C55" s="456">
        <v>0</v>
      </c>
      <c r="D55" s="648"/>
      <c r="E55" s="644"/>
    </row>
    <row r="56" spans="1:5" ht="14.25" customHeight="1" x14ac:dyDescent="0.35">
      <c r="A56" s="359"/>
      <c r="B56" s="454"/>
      <c r="C56" s="456">
        <v>0</v>
      </c>
      <c r="D56" s="649"/>
      <c r="E56" s="645"/>
    </row>
    <row r="57" spans="1:5" ht="14.25" customHeight="1" x14ac:dyDescent="0.35">
      <c r="A57" s="353"/>
      <c r="B57" s="360" t="s">
        <v>119</v>
      </c>
      <c r="C57" s="452">
        <f>C25+C34+C40+C46+C50</f>
        <v>10500</v>
      </c>
      <c r="D57" s="361"/>
      <c r="E57" s="362"/>
    </row>
    <row r="58" spans="1:5" ht="14.25" customHeight="1" x14ac:dyDescent="0.35">
      <c r="A58" s="363"/>
      <c r="B58" s="364" t="s">
        <v>120</v>
      </c>
      <c r="C58" s="463">
        <v>29</v>
      </c>
      <c r="D58" s="365">
        <v>0</v>
      </c>
      <c r="E58" s="366"/>
    </row>
    <row r="59" spans="1:5" ht="14.25" customHeight="1" x14ac:dyDescent="0.35">
      <c r="A59" s="326"/>
      <c r="B59" s="464"/>
      <c r="C59" s="464"/>
    </row>
    <row r="60" spans="1:5" ht="14.25" customHeight="1" x14ac:dyDescent="0.35">
      <c r="A60" s="326"/>
      <c r="B60" s="230"/>
      <c r="C60" s="230"/>
    </row>
    <row r="61" spans="1:5" ht="14.25" customHeight="1" x14ac:dyDescent="0.35">
      <c r="A61" s="634" t="s">
        <v>375</v>
      </c>
      <c r="B61" s="623"/>
      <c r="C61" s="623"/>
      <c r="D61" s="624"/>
    </row>
    <row r="62" spans="1:5" ht="14.25" customHeight="1" x14ac:dyDescent="0.35">
      <c r="A62" s="678" t="s">
        <v>376</v>
      </c>
      <c r="B62" s="666"/>
      <c r="C62" s="666"/>
      <c r="D62" s="667"/>
    </row>
    <row r="63" spans="1:5" ht="14.25" customHeight="1" x14ac:dyDescent="0.35">
      <c r="A63" s="654"/>
      <c r="B63" s="639"/>
      <c r="C63" s="639"/>
      <c r="D63" s="639"/>
    </row>
    <row r="64" spans="1:5" ht="14.25" customHeight="1" x14ac:dyDescent="0.35">
      <c r="A64" s="634" t="s">
        <v>377</v>
      </c>
      <c r="B64" s="623"/>
      <c r="C64" s="623"/>
      <c r="D64" s="624"/>
    </row>
    <row r="65" spans="1:4" ht="14.25" customHeight="1" x14ac:dyDescent="0.35">
      <c r="A65" s="665" t="s">
        <v>378</v>
      </c>
      <c r="B65" s="666"/>
      <c r="C65" s="666"/>
      <c r="D65" s="667"/>
    </row>
    <row r="66" spans="1:4" ht="14.25" customHeight="1" x14ac:dyDescent="0.35">
      <c r="A66" s="655"/>
      <c r="B66" s="631"/>
      <c r="C66" s="631"/>
      <c r="D66" s="631"/>
    </row>
    <row r="67" spans="1:4" ht="14.25" customHeight="1" x14ac:dyDescent="0.35">
      <c r="A67" s="634" t="s">
        <v>379</v>
      </c>
      <c r="B67" s="623"/>
      <c r="C67" s="623"/>
      <c r="D67" s="624"/>
    </row>
    <row r="68" spans="1:4" ht="14.25" customHeight="1" x14ac:dyDescent="0.35">
      <c r="A68" s="665" t="s">
        <v>380</v>
      </c>
      <c r="B68" s="666"/>
      <c r="C68" s="666"/>
      <c r="D68" s="667"/>
    </row>
    <row r="69" spans="1:4" ht="14.25" customHeight="1" x14ac:dyDescent="0.35">
      <c r="A69" s="326"/>
      <c r="B69" s="325"/>
      <c r="C69" s="325"/>
      <c r="D69" s="114"/>
    </row>
    <row r="70" spans="1:4" ht="14.25" customHeight="1" x14ac:dyDescent="0.35">
      <c r="A70" s="282" t="s">
        <v>45</v>
      </c>
      <c r="B70" s="465"/>
      <c r="C70" s="465"/>
      <c r="D70" s="370"/>
    </row>
    <row r="71" spans="1:4" ht="14.25" customHeight="1" x14ac:dyDescent="0.35">
      <c r="A71" s="114"/>
      <c r="B71" s="465"/>
      <c r="C71" s="465"/>
      <c r="D71" s="114"/>
    </row>
    <row r="72" spans="1:4" ht="14.25" customHeight="1" x14ac:dyDescent="0.35">
      <c r="A72" s="656" t="s">
        <v>51</v>
      </c>
      <c r="B72" s="639"/>
      <c r="C72" s="230"/>
      <c r="D72" s="114"/>
    </row>
    <row r="73" spans="1:4" ht="14.25" customHeight="1" x14ac:dyDescent="0.35">
      <c r="A73" s="371" t="s">
        <v>39</v>
      </c>
      <c r="B73" s="372" t="s">
        <v>79</v>
      </c>
      <c r="C73" s="466" t="s">
        <v>80</v>
      </c>
      <c r="D73" s="374" t="s">
        <v>128</v>
      </c>
    </row>
    <row r="74" spans="1:4" ht="14.25" customHeight="1" x14ac:dyDescent="0.35">
      <c r="A74" s="375" t="s">
        <v>21</v>
      </c>
      <c r="B74" s="445">
        <f t="shared" ref="B74:C74" si="5">SUM(B75,B81)</f>
        <v>25305</v>
      </c>
      <c r="C74" s="467">
        <f t="shared" si="5"/>
        <v>0</v>
      </c>
      <c r="D74" s="377"/>
    </row>
    <row r="75" spans="1:4" ht="14.25" customHeight="1" x14ac:dyDescent="0.35">
      <c r="A75" s="378" t="s">
        <v>47</v>
      </c>
      <c r="B75" s="445">
        <f t="shared" ref="B75:C75" si="6">SUM(B76:B79)</f>
        <v>19305</v>
      </c>
      <c r="C75" s="468">
        <f t="shared" si="6"/>
        <v>0</v>
      </c>
      <c r="D75" s="377"/>
    </row>
    <row r="76" spans="1:4" ht="14.25" customHeight="1" x14ac:dyDescent="0.35">
      <c r="A76" s="380" t="s">
        <v>381</v>
      </c>
      <c r="B76" s="447"/>
      <c r="C76" s="469"/>
      <c r="D76" s="377"/>
    </row>
    <row r="77" spans="1:4" ht="14.25" customHeight="1" x14ac:dyDescent="0.35">
      <c r="A77" s="380" t="s">
        <v>353</v>
      </c>
      <c r="B77" s="447"/>
      <c r="C77" s="469"/>
      <c r="D77" s="377"/>
    </row>
    <row r="78" spans="1:4" ht="14.25" customHeight="1" x14ac:dyDescent="0.35">
      <c r="A78" s="470" t="s">
        <v>382</v>
      </c>
      <c r="B78" s="447">
        <v>19305</v>
      </c>
      <c r="C78" s="469"/>
      <c r="D78" s="377"/>
    </row>
    <row r="81" spans="1:5" ht="14.25" customHeight="1" x14ac:dyDescent="0.35">
      <c r="A81" s="378" t="s">
        <v>40</v>
      </c>
      <c r="B81" s="445">
        <f>SUM(B82:B85)</f>
        <v>6000</v>
      </c>
      <c r="C81" s="467">
        <f>SUM(C82:C86)</f>
        <v>0</v>
      </c>
      <c r="D81" s="377"/>
    </row>
    <row r="82" spans="1:5" ht="14.25" customHeight="1" x14ac:dyDescent="0.35">
      <c r="A82" s="380" t="s">
        <v>383</v>
      </c>
      <c r="B82" s="446">
        <v>5500</v>
      </c>
      <c r="C82" s="469"/>
      <c r="D82" s="377"/>
    </row>
    <row r="83" spans="1:5" ht="14.25" customHeight="1" x14ac:dyDescent="0.35">
      <c r="A83" s="380" t="s">
        <v>384</v>
      </c>
      <c r="B83" s="446">
        <v>500</v>
      </c>
      <c r="C83" s="469"/>
      <c r="D83" s="377"/>
    </row>
    <row r="84" spans="1:5" ht="14.25" customHeight="1" x14ac:dyDescent="0.35">
      <c r="A84" s="380"/>
      <c r="B84" s="445"/>
      <c r="C84" s="469"/>
      <c r="D84" s="377"/>
    </row>
    <row r="85" spans="1:5" ht="14.25" customHeight="1" x14ac:dyDescent="0.35">
      <c r="A85" s="380"/>
      <c r="B85" s="445"/>
      <c r="C85" s="469"/>
      <c r="D85" s="377"/>
    </row>
    <row r="86" spans="1:5" ht="14.25" customHeight="1" x14ac:dyDescent="0.35">
      <c r="A86" s="383"/>
      <c r="B86" s="445"/>
      <c r="C86" s="469"/>
      <c r="D86" s="377"/>
    </row>
    <row r="87" spans="1:5" ht="14.25" customHeight="1" x14ac:dyDescent="0.35">
      <c r="A87" s="375" t="s">
        <v>24</v>
      </c>
      <c r="B87" s="445">
        <f t="shared" ref="B87:C87" si="7">B74*0.4</f>
        <v>10122</v>
      </c>
      <c r="C87" s="467">
        <f t="shared" si="7"/>
        <v>0</v>
      </c>
      <c r="D87" s="377"/>
    </row>
    <row r="88" spans="1:5" ht="14.25" customHeight="1" x14ac:dyDescent="0.35">
      <c r="A88" s="384" t="s">
        <v>55</v>
      </c>
      <c r="B88" s="445">
        <f>C111</f>
        <v>7122</v>
      </c>
      <c r="C88" s="471">
        <f>D124</f>
        <v>0</v>
      </c>
      <c r="D88" s="124"/>
    </row>
    <row r="89" spans="1:5" ht="14.25" customHeight="1" x14ac:dyDescent="0.35">
      <c r="A89" s="384" t="s">
        <v>56</v>
      </c>
      <c r="B89" s="450">
        <f t="shared" ref="B89:C89" si="8">B87-B88</f>
        <v>3000</v>
      </c>
      <c r="C89" s="472">
        <f t="shared" si="8"/>
        <v>0</v>
      </c>
      <c r="D89" s="124"/>
    </row>
    <row r="90" spans="1:5" ht="14.25" customHeight="1" x14ac:dyDescent="0.35">
      <c r="A90" s="387" t="s">
        <v>20</v>
      </c>
      <c r="B90" s="473">
        <f t="shared" ref="B90:C90" si="9">B74+B87</f>
        <v>35427</v>
      </c>
      <c r="C90" s="474">
        <f t="shared" si="9"/>
        <v>0</v>
      </c>
      <c r="D90" s="157"/>
    </row>
    <row r="91" spans="1:5" ht="14.25" customHeight="1" x14ac:dyDescent="0.35">
      <c r="A91" s="326"/>
      <c r="B91" s="230"/>
      <c r="C91" s="230"/>
      <c r="D91" s="388"/>
      <c r="E91" s="389"/>
    </row>
    <row r="92" spans="1:5" ht="14.25" customHeight="1" x14ac:dyDescent="0.35">
      <c r="A92" s="229" t="s">
        <v>133</v>
      </c>
      <c r="B92" s="230"/>
      <c r="C92" s="230"/>
      <c r="D92" s="390"/>
      <c r="E92" s="391"/>
    </row>
    <row r="93" spans="1:5" ht="14.25" customHeight="1" x14ac:dyDescent="0.35">
      <c r="A93" s="392" t="s">
        <v>91</v>
      </c>
      <c r="B93" s="475" t="s">
        <v>92</v>
      </c>
      <c r="C93" s="372" t="s">
        <v>93</v>
      </c>
      <c r="D93" s="393" t="s">
        <v>94</v>
      </c>
      <c r="E93" s="262" t="s">
        <v>95</v>
      </c>
    </row>
    <row r="94" spans="1:5" ht="14.25" customHeight="1" x14ac:dyDescent="0.35">
      <c r="A94" s="236" t="s">
        <v>74</v>
      </c>
      <c r="B94" s="454"/>
      <c r="C94" s="476">
        <f>SUM(C95:C98)</f>
        <v>0</v>
      </c>
      <c r="D94" s="841" t="s">
        <v>385</v>
      </c>
      <c r="E94" s="657"/>
    </row>
    <row r="95" spans="1:5" ht="14.25" customHeight="1" x14ac:dyDescent="0.35">
      <c r="A95" s="477" t="s">
        <v>386</v>
      </c>
      <c r="B95" s="478" t="s">
        <v>305</v>
      </c>
      <c r="C95" s="479">
        <v>0</v>
      </c>
      <c r="D95" s="842"/>
      <c r="E95" s="644"/>
    </row>
    <row r="96" spans="1:5" ht="14.25" customHeight="1" x14ac:dyDescent="0.35">
      <c r="A96" s="480" t="s">
        <v>387</v>
      </c>
      <c r="B96" s="478" t="s">
        <v>305</v>
      </c>
      <c r="C96" s="481">
        <v>0</v>
      </c>
      <c r="D96" s="842"/>
      <c r="E96" s="644"/>
    </row>
    <row r="97" spans="1:5" ht="14.25" customHeight="1" x14ac:dyDescent="0.35">
      <c r="A97" s="480" t="s">
        <v>388</v>
      </c>
      <c r="B97" s="478" t="s">
        <v>389</v>
      </c>
      <c r="C97" s="481">
        <v>0</v>
      </c>
      <c r="D97" s="842"/>
      <c r="E97" s="644"/>
    </row>
    <row r="98" spans="1:5" ht="27.75" customHeight="1" x14ac:dyDescent="0.35">
      <c r="A98" s="480" t="s">
        <v>390</v>
      </c>
      <c r="B98" s="454" t="s">
        <v>391</v>
      </c>
      <c r="C98" s="481">
        <v>0</v>
      </c>
      <c r="D98" s="843"/>
      <c r="E98" s="645"/>
    </row>
    <row r="99" spans="1:5" ht="14.25" customHeight="1" x14ac:dyDescent="0.35">
      <c r="A99" s="236" t="s">
        <v>138</v>
      </c>
      <c r="B99" s="454"/>
      <c r="C99" s="482">
        <f>SUM(C100:C102)</f>
        <v>7122</v>
      </c>
      <c r="D99" s="841" t="s">
        <v>392</v>
      </c>
      <c r="E99" s="657"/>
    </row>
    <row r="100" spans="1:5" ht="92.25" customHeight="1" x14ac:dyDescent="0.35">
      <c r="A100" s="483" t="s">
        <v>393</v>
      </c>
      <c r="B100" s="478" t="s">
        <v>394</v>
      </c>
      <c r="C100" s="484">
        <v>6800</v>
      </c>
      <c r="D100" s="842"/>
      <c r="E100" s="644"/>
    </row>
    <row r="101" spans="1:5" ht="14.25" customHeight="1" x14ac:dyDescent="0.35">
      <c r="A101" s="485" t="s">
        <v>395</v>
      </c>
      <c r="B101" s="478" t="s">
        <v>223</v>
      </c>
      <c r="C101" s="481">
        <v>322</v>
      </c>
      <c r="D101" s="842"/>
      <c r="E101" s="644"/>
    </row>
    <row r="102" spans="1:5" ht="14.25" customHeight="1" x14ac:dyDescent="0.35">
      <c r="A102" s="236"/>
      <c r="B102" s="454"/>
      <c r="C102" s="486"/>
      <c r="D102" s="843"/>
      <c r="E102" s="645"/>
    </row>
    <row r="103" spans="1:5" ht="14.25" customHeight="1" x14ac:dyDescent="0.35">
      <c r="A103" s="236" t="s">
        <v>75</v>
      </c>
      <c r="B103" s="454"/>
      <c r="C103" s="482">
        <f>SUM(C104:C107)</f>
        <v>0</v>
      </c>
      <c r="D103" s="841" t="s">
        <v>396</v>
      </c>
      <c r="E103" s="657"/>
    </row>
    <row r="104" spans="1:5" ht="14.25" customHeight="1" x14ac:dyDescent="0.35">
      <c r="A104" s="349"/>
      <c r="B104" s="454"/>
      <c r="C104" s="486"/>
      <c r="D104" s="842"/>
      <c r="E104" s="644"/>
    </row>
    <row r="105" spans="1:5" ht="14.25" customHeight="1" x14ac:dyDescent="0.35">
      <c r="A105" s="399"/>
      <c r="B105" s="454"/>
      <c r="C105" s="455"/>
      <c r="D105" s="842"/>
      <c r="E105" s="644"/>
    </row>
    <row r="106" spans="1:5" ht="14.25" customHeight="1" x14ac:dyDescent="0.35">
      <c r="A106" s="353"/>
      <c r="B106" s="454"/>
      <c r="C106" s="487"/>
      <c r="D106" s="842"/>
      <c r="E106" s="644"/>
    </row>
    <row r="107" spans="1:5" ht="14.25" customHeight="1" x14ac:dyDescent="0.35">
      <c r="A107" s="353"/>
      <c r="B107" s="454"/>
      <c r="C107" s="488"/>
      <c r="D107" s="843"/>
      <c r="E107" s="645"/>
    </row>
    <row r="108" spans="1:5" ht="14.25" customHeight="1" x14ac:dyDescent="0.35">
      <c r="A108" s="354" t="s">
        <v>66</v>
      </c>
      <c r="B108" s="454"/>
      <c r="C108" s="489">
        <f>SUM(C109:C110)</f>
        <v>0</v>
      </c>
      <c r="D108" s="658"/>
      <c r="E108" s="657"/>
    </row>
    <row r="109" spans="1:5" ht="14.25" customHeight="1" x14ac:dyDescent="0.35">
      <c r="A109" s="349" t="s">
        <v>146</v>
      </c>
      <c r="B109" s="454"/>
      <c r="C109" s="455"/>
      <c r="D109" s="659"/>
      <c r="E109" s="644"/>
    </row>
    <row r="110" spans="1:5" ht="14.25" customHeight="1" x14ac:dyDescent="0.35">
      <c r="A110" s="349" t="s">
        <v>136</v>
      </c>
      <c r="B110" s="454"/>
      <c r="C110" s="455"/>
      <c r="D110" s="660"/>
      <c r="E110" s="645"/>
    </row>
    <row r="111" spans="1:5" ht="14.25" customHeight="1" x14ac:dyDescent="0.35">
      <c r="A111" s="353"/>
      <c r="B111" s="490" t="s">
        <v>119</v>
      </c>
      <c r="C111" s="491">
        <f>C94+C99+C103+C108</f>
        <v>7122</v>
      </c>
      <c r="D111" s="405"/>
      <c r="E111" s="406"/>
    </row>
    <row r="112" spans="1:5" ht="14.25" customHeight="1" x14ac:dyDescent="0.35">
      <c r="A112" s="661" t="s">
        <v>147</v>
      </c>
      <c r="B112" s="653"/>
      <c r="C112" s="492">
        <v>70</v>
      </c>
      <c r="D112" s="408">
        <v>0</v>
      </c>
      <c r="E112" s="362">
        <v>0</v>
      </c>
    </row>
    <row r="113" spans="1:5" ht="14.25" customHeight="1" x14ac:dyDescent="0.35">
      <c r="A113" s="662" t="s">
        <v>34</v>
      </c>
      <c r="B113" s="663"/>
      <c r="C113" s="463">
        <v>91</v>
      </c>
      <c r="D113" s="409">
        <v>0</v>
      </c>
      <c r="E113" s="366">
        <v>0</v>
      </c>
    </row>
    <row r="114" spans="1:5" ht="14.25" customHeight="1" x14ac:dyDescent="0.35">
      <c r="A114" s="326"/>
      <c r="B114" s="230"/>
      <c r="C114" s="230"/>
      <c r="E114" s="410"/>
    </row>
    <row r="115" spans="1:5" ht="14.25" customHeight="1" x14ac:dyDescent="0.35">
      <c r="A115" s="411"/>
      <c r="B115" s="369"/>
      <c r="C115" s="369"/>
      <c r="D115" s="229"/>
      <c r="E115" s="412"/>
    </row>
    <row r="116" spans="1:5" ht="14.25" customHeight="1" x14ac:dyDescent="0.35">
      <c r="A116" s="681" t="s">
        <v>397</v>
      </c>
      <c r="B116" s="652"/>
      <c r="C116" s="652"/>
      <c r="D116" s="682"/>
      <c r="E116" s="413"/>
    </row>
    <row r="117" spans="1:5" ht="115.5" customHeight="1" x14ac:dyDescent="0.35">
      <c r="A117" s="683" t="s">
        <v>398</v>
      </c>
      <c r="B117" s="666"/>
      <c r="C117" s="666"/>
      <c r="D117" s="667"/>
      <c r="E117" s="413"/>
    </row>
    <row r="118" spans="1:5" ht="14.25" customHeight="1" x14ac:dyDescent="0.35">
      <c r="A118" s="684"/>
      <c r="B118" s="639"/>
      <c r="C118" s="639"/>
      <c r="D118" s="639"/>
      <c r="E118" s="413"/>
    </row>
    <row r="119" spans="1:5" ht="14.25" customHeight="1" x14ac:dyDescent="0.35">
      <c r="A119" s="681" t="s">
        <v>399</v>
      </c>
      <c r="B119" s="652"/>
      <c r="C119" s="652"/>
      <c r="D119" s="682"/>
      <c r="E119" s="413"/>
    </row>
    <row r="120" spans="1:5" ht="63.75" customHeight="1" x14ac:dyDescent="0.35">
      <c r="A120" s="683" t="s">
        <v>378</v>
      </c>
      <c r="B120" s="666"/>
      <c r="C120" s="666"/>
      <c r="D120" s="667"/>
      <c r="E120" s="413"/>
    </row>
    <row r="121" spans="1:5" ht="14.25" customHeight="1" x14ac:dyDescent="0.35">
      <c r="A121" s="679"/>
      <c r="B121" s="680"/>
      <c r="C121" s="680"/>
      <c r="D121" s="680"/>
      <c r="E121" s="413"/>
    </row>
    <row r="122" spans="1:5" ht="14.25" customHeight="1" x14ac:dyDescent="0.35">
      <c r="A122" s="681" t="s">
        <v>400</v>
      </c>
      <c r="B122" s="652"/>
      <c r="C122" s="652"/>
      <c r="D122" s="682"/>
      <c r="E122" s="410"/>
    </row>
    <row r="123" spans="1:5" ht="63" customHeight="1" x14ac:dyDescent="0.35">
      <c r="A123" s="683" t="s">
        <v>401</v>
      </c>
      <c r="B123" s="666"/>
      <c r="C123" s="666"/>
      <c r="D123" s="667"/>
    </row>
  </sheetData>
  <mergeCells count="38">
    <mergeCell ref="A121:D121"/>
    <mergeCell ref="A122:D122"/>
    <mergeCell ref="A123:D123"/>
    <mergeCell ref="A112:B112"/>
    <mergeCell ref="A113:B113"/>
    <mergeCell ref="A116:D116"/>
    <mergeCell ref="A117:D117"/>
    <mergeCell ref="A118:D118"/>
    <mergeCell ref="A119:D119"/>
    <mergeCell ref="A120:D120"/>
    <mergeCell ref="D99:D102"/>
    <mergeCell ref="E99:E102"/>
    <mergeCell ref="D103:D107"/>
    <mergeCell ref="E103:E107"/>
    <mergeCell ref="D108:D110"/>
    <mergeCell ref="E108:E110"/>
    <mergeCell ref="A66:D66"/>
    <mergeCell ref="A67:D67"/>
    <mergeCell ref="A68:D68"/>
    <mergeCell ref="A72:B72"/>
    <mergeCell ref="E94:E98"/>
    <mergeCell ref="D94:D98"/>
    <mergeCell ref="A61:D61"/>
    <mergeCell ref="A62:D62"/>
    <mergeCell ref="A63:D63"/>
    <mergeCell ref="A64:D64"/>
    <mergeCell ref="A65:D65"/>
    <mergeCell ref="D40:D45"/>
    <mergeCell ref="E40:E45"/>
    <mergeCell ref="D46:D49"/>
    <mergeCell ref="E46:E49"/>
    <mergeCell ref="D50:D56"/>
    <mergeCell ref="E50:E56"/>
    <mergeCell ref="A3:B3"/>
    <mergeCell ref="D25:D33"/>
    <mergeCell ref="E25:E33"/>
    <mergeCell ref="D34:D39"/>
    <mergeCell ref="E34:E39"/>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20</vt:i4>
      </vt:variant>
    </vt:vector>
  </HeadingPairs>
  <TitlesOfParts>
    <vt:vector size="20" baseType="lpstr">
      <vt:lpstr>2024-2029 prognoos eelarve jaot</vt:lpstr>
      <vt:lpstr>2024-2029 tegelik eelarve</vt:lpstr>
      <vt:lpstr>2026 aasta _koond</vt:lpstr>
      <vt:lpstr>Harju_2026</vt:lpstr>
      <vt:lpstr>Hiiu_2026</vt:lpstr>
      <vt:lpstr>Jõgeva_2026</vt:lpstr>
      <vt:lpstr>Ida-Viru_2026</vt:lpstr>
      <vt:lpstr>Järva_2026</vt:lpstr>
      <vt:lpstr>Lääne_2026</vt:lpstr>
      <vt:lpstr>Sheet1</vt:lpstr>
      <vt:lpstr>Lääne-Viru_2026</vt:lpstr>
      <vt:lpstr>Põlva_2026</vt:lpstr>
      <vt:lpstr>Pärnu_2026</vt:lpstr>
      <vt:lpstr>Rapla_2026</vt:lpstr>
      <vt:lpstr>Saare_2026</vt:lpstr>
      <vt:lpstr>Tartu_2026</vt:lpstr>
      <vt:lpstr>Valga_2026</vt:lpstr>
      <vt:lpstr>Viljandi_2026</vt:lpstr>
      <vt:lpstr>Võru_2026</vt:lpstr>
      <vt:lpstr>MTÜ_2026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 Treufeldt</dc:creator>
  <cp:lastModifiedBy>Tiit Terik</cp:lastModifiedBy>
  <dcterms:created xsi:type="dcterms:W3CDTF">2023-10-03T07:31:49Z</dcterms:created>
  <dcterms:modified xsi:type="dcterms:W3CDTF">2025-12-01T14:49:06Z</dcterms:modified>
</cp:coreProperties>
</file>